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6"/>
  <workbookPr/>
  <bookViews>
    <workbookView xWindow="-120" yWindow="-120" windowWidth="19440" windowHeight="13176"/>
  </bookViews>
  <sheets>
    <sheet name="ХВС корр-ка 2023 года" sheetId="1" r:id="rId1"/>
    <sheet name="Лист1" sheetId="2" r:id="rId2"/>
  </sheets>
  <definedNames>
    <definedName name="_xlnm.Print_Titles" localSheetId="0">'ХВС корр-ка 2023 года'!$6:$7</definedName>
    <definedName name="_xlnm.Print_Area" localSheetId="0">'ХВС корр-ка 2023 года'!$A$1:$K$162</definedName>
  </definedNames>
  <calcPr calcId="125725"/>
</workbook>
</file>

<file path=xl/calcChain.xml><?xml version="1.0" encoding="utf-8"?>
<calcChain xmlns="http://schemas.openxmlformats.org/spreadsheetml/2006/main">
  <c r="F152" i="1"/>
  <c r="E152"/>
  <c r="D152"/>
  <c r="F124"/>
  <c r="E124"/>
  <c r="I84"/>
  <c r="F37" l="1"/>
  <c r="F36" s="1"/>
  <c r="F33" s="1"/>
  <c r="F44"/>
  <c r="F60"/>
  <c r="F54" s="1"/>
  <c r="F62"/>
  <c r="F65" s="1"/>
  <c r="F82"/>
  <c r="F81" s="1"/>
  <c r="F84"/>
  <c r="F83" s="1"/>
  <c r="F96" s="1"/>
  <c r="F93"/>
  <c r="F106"/>
  <c r="F105" s="1"/>
  <c r="F97" s="1"/>
  <c r="F132"/>
  <c r="F143"/>
  <c r="E44"/>
  <c r="E143"/>
  <c r="E132"/>
  <c r="E97"/>
  <c r="E106"/>
  <c r="E105"/>
  <c r="E96"/>
  <c r="E93"/>
  <c r="E84"/>
  <c r="E83"/>
  <c r="E82"/>
  <c r="E81" s="1"/>
  <c r="E62"/>
  <c r="E37"/>
  <c r="E19"/>
  <c r="E15" s="1"/>
  <c r="E12" s="1"/>
  <c r="F61" l="1"/>
  <c r="F26" s="1"/>
  <c r="F25" s="1"/>
  <c r="F153" s="1"/>
  <c r="E60"/>
  <c r="E54" s="1"/>
  <c r="E65"/>
  <c r="E61" s="1"/>
  <c r="E36"/>
  <c r="E33" s="1"/>
  <c r="E9"/>
  <c r="E14"/>
  <c r="E26" l="1"/>
  <c r="E25" s="1"/>
  <c r="E153" s="1"/>
  <c r="I58" l="1"/>
  <c r="I59"/>
  <c r="D19" l="1"/>
  <c r="D15" s="1"/>
  <c r="D12" s="1"/>
  <c r="D9" s="1"/>
  <c r="D84" s="1"/>
  <c r="D83" s="1"/>
  <c r="D106"/>
  <c r="G37"/>
  <c r="G40" s="1"/>
  <c r="G57"/>
  <c r="G60" s="1"/>
  <c r="I64"/>
  <c r="G62"/>
  <c r="G106"/>
  <c r="G84" l="1"/>
  <c r="I106"/>
  <c r="D62"/>
  <c r="D57"/>
  <c r="D37"/>
  <c r="I43" l="1"/>
  <c r="I39"/>
  <c r="I34"/>
  <c r="I35"/>
  <c r="I37"/>
  <c r="I38"/>
  <c r="I41"/>
  <c r="I42"/>
  <c r="I45"/>
  <c r="I46"/>
  <c r="I47"/>
  <c r="I48"/>
  <c r="I49"/>
  <c r="I50"/>
  <c r="I51"/>
  <c r="I52"/>
  <c r="I53"/>
  <c r="I55"/>
  <c r="I56"/>
  <c r="I57"/>
  <c r="I62"/>
  <c r="I63"/>
  <c r="I66"/>
  <c r="I67"/>
  <c r="I68"/>
  <c r="I69"/>
  <c r="I70"/>
  <c r="I71"/>
  <c r="I72"/>
  <c r="I73"/>
  <c r="I74"/>
  <c r="I75"/>
  <c r="I76"/>
  <c r="I77"/>
  <c r="I78"/>
  <c r="I79"/>
  <c r="I80"/>
  <c r="I31" l="1"/>
  <c r="B153" l="1"/>
  <c r="B152"/>
  <c r="K151"/>
  <c r="K147"/>
  <c r="K146"/>
  <c r="K145"/>
  <c r="K144"/>
  <c r="I143"/>
  <c r="G143"/>
  <c r="D143"/>
  <c r="K142"/>
  <c r="K141"/>
  <c r="K140"/>
  <c r="K139"/>
  <c r="K138"/>
  <c r="K137"/>
  <c r="K136"/>
  <c r="K135"/>
  <c r="K134"/>
  <c r="K133"/>
  <c r="I132"/>
  <c r="I124" s="1"/>
  <c r="I152" s="1"/>
  <c r="G132"/>
  <c r="G124" s="1"/>
  <c r="D132"/>
  <c r="K131"/>
  <c r="K130"/>
  <c r="K129"/>
  <c r="K128"/>
  <c r="K127"/>
  <c r="K126"/>
  <c r="K125"/>
  <c r="D124"/>
  <c r="K123"/>
  <c r="K122"/>
  <c r="K121"/>
  <c r="K120"/>
  <c r="K119"/>
  <c r="K118"/>
  <c r="K117"/>
  <c r="K116"/>
  <c r="K115"/>
  <c r="K114"/>
  <c r="K113"/>
  <c r="K112"/>
  <c r="K111"/>
  <c r="K110"/>
  <c r="K109"/>
  <c r="K108"/>
  <c r="K107"/>
  <c r="K106"/>
  <c r="G105"/>
  <c r="D105"/>
  <c r="D97" s="1"/>
  <c r="K95"/>
  <c r="K94"/>
  <c r="I93"/>
  <c r="G93"/>
  <c r="K93"/>
  <c r="D93"/>
  <c r="K92"/>
  <c r="K91"/>
  <c r="K90"/>
  <c r="K89"/>
  <c r="K88"/>
  <c r="K87"/>
  <c r="K86"/>
  <c r="K85"/>
  <c r="K84"/>
  <c r="I83"/>
  <c r="G83"/>
  <c r="I82"/>
  <c r="G82"/>
  <c r="G81" s="1"/>
  <c r="K80"/>
  <c r="K79"/>
  <c r="K78"/>
  <c r="K77"/>
  <c r="K76"/>
  <c r="K75"/>
  <c r="K74"/>
  <c r="K73"/>
  <c r="K72"/>
  <c r="K71"/>
  <c r="K70"/>
  <c r="K69"/>
  <c r="K68"/>
  <c r="K67"/>
  <c r="K66"/>
  <c r="G65"/>
  <c r="G61" s="1"/>
  <c r="D65"/>
  <c r="D61" s="1"/>
  <c r="K64"/>
  <c r="K63"/>
  <c r="K62"/>
  <c r="G54"/>
  <c r="I60"/>
  <c r="D60"/>
  <c r="D54" s="1"/>
  <c r="K59"/>
  <c r="K58"/>
  <c r="K57"/>
  <c r="K56"/>
  <c r="K55"/>
  <c r="K53"/>
  <c r="K52"/>
  <c r="K51"/>
  <c r="K50"/>
  <c r="K49"/>
  <c r="K48"/>
  <c r="G47"/>
  <c r="D47"/>
  <c r="K46"/>
  <c r="K45"/>
  <c r="G44"/>
  <c r="I44"/>
  <c r="D44"/>
  <c r="K43"/>
  <c r="K42"/>
  <c r="K41"/>
  <c r="G36"/>
  <c r="I40"/>
  <c r="D40"/>
  <c r="D36" s="1"/>
  <c r="K39"/>
  <c r="K38"/>
  <c r="K37"/>
  <c r="K35"/>
  <c r="K34"/>
  <c r="K32"/>
  <c r="K30"/>
  <c r="K29"/>
  <c r="K28"/>
  <c r="K27"/>
  <c r="K24"/>
  <c r="K23"/>
  <c r="K22"/>
  <c r="K21"/>
  <c r="K20"/>
  <c r="I19"/>
  <c r="G19"/>
  <c r="G15" s="1"/>
  <c r="G12" s="1"/>
  <c r="F19"/>
  <c r="F15" s="1"/>
  <c r="K18"/>
  <c r="K17"/>
  <c r="K16"/>
  <c r="I15"/>
  <c r="K11"/>
  <c r="K10"/>
  <c r="K132" l="1"/>
  <c r="G33"/>
  <c r="G26" s="1"/>
  <c r="K83"/>
  <c r="I81"/>
  <c r="K105"/>
  <c r="I54"/>
  <c r="K54" s="1"/>
  <c r="I61"/>
  <c r="I65"/>
  <c r="K65" s="1"/>
  <c r="K60"/>
  <c r="K40"/>
  <c r="D33"/>
  <c r="D26" s="1"/>
  <c r="K82"/>
  <c r="K143"/>
  <c r="G96"/>
  <c r="G14"/>
  <c r="G9"/>
  <c r="D14"/>
  <c r="K15"/>
  <c r="F12"/>
  <c r="I96" s="1"/>
  <c r="J96" s="1"/>
  <c r="G97"/>
  <c r="K44"/>
  <c r="K19"/>
  <c r="K47"/>
  <c r="G25" l="1"/>
  <c r="K81"/>
  <c r="K61"/>
  <c r="D96"/>
  <c r="D82"/>
  <c r="D81" s="1"/>
  <c r="D25" s="1"/>
  <c r="D153" s="1"/>
  <c r="E154" s="1"/>
  <c r="I36"/>
  <c r="K36" s="1"/>
  <c r="K96"/>
  <c r="F14"/>
  <c r="I14" s="1"/>
  <c r="F9"/>
  <c r="K124"/>
  <c r="K97"/>
  <c r="G152" l="1"/>
  <c r="G153" s="1"/>
  <c r="I33"/>
  <c r="K33" s="1"/>
  <c r="I26"/>
  <c r="I25" s="1"/>
  <c r="I153" s="1"/>
  <c r="I13"/>
  <c r="K26" l="1"/>
  <c r="K25"/>
  <c r="K13"/>
  <c r="I12"/>
  <c r="K14"/>
  <c r="I154" l="1"/>
  <c r="I9"/>
  <c r="K9" s="1"/>
  <c r="K12"/>
  <c r="K152" l="1"/>
  <c r="F154"/>
  <c r="K153"/>
  <c r="G154"/>
</calcChain>
</file>

<file path=xl/sharedStrings.xml><?xml version="1.0" encoding="utf-8"?>
<sst xmlns="http://schemas.openxmlformats.org/spreadsheetml/2006/main" count="454" uniqueCount="259">
  <si>
    <t>№ п/п</t>
  </si>
  <si>
    <t>Наименование показателя</t>
  </si>
  <si>
    <t>Единица
измерений</t>
  </si>
  <si>
    <t>Представлено Предприятием в качестве обоснования</t>
  </si>
  <si>
    <t>Обоснование причин и ссылки на правовые нормы, на основании которых органом регулирования проведен расчет расходов и объема отпуска услуг, а также принято решение об исключении из расчета тарифов экономически не обоснованных расходов, учтенных регулируемой организацией в предложении об установлении тарифов</t>
  </si>
  <si>
    <t>план</t>
  </si>
  <si>
    <t>факт</t>
  </si>
  <si>
    <t>Баланс:</t>
  </si>
  <si>
    <t>1.</t>
  </si>
  <si>
    <t>Объем поднятой воды</t>
  </si>
  <si>
    <t>куб. м</t>
  </si>
  <si>
    <t>2.</t>
  </si>
  <si>
    <t>Получено воды со стороны</t>
  </si>
  <si>
    <t>3.</t>
  </si>
  <si>
    <t>Объем воды, используемой на собственные хозяйственно-бытовые нужды</t>
  </si>
  <si>
    <t>4.</t>
  </si>
  <si>
    <t>Объем воды, поданной в сеть</t>
  </si>
  <si>
    <t>5.</t>
  </si>
  <si>
    <t>Потери воды в сети</t>
  </si>
  <si>
    <t>6.</t>
  </si>
  <si>
    <t>Уровень потерь воды в общем объеме воды, поданной в сеть</t>
  </si>
  <si>
    <t>%</t>
  </si>
  <si>
    <t>Долгосрочный параметр регулирования в соответствии с п.79 Основ ценообразования.</t>
  </si>
  <si>
    <t>7.</t>
  </si>
  <si>
    <t>Объем полезного отпуска питьевого водоснабжения всего, в том числе:</t>
  </si>
  <si>
    <t>7.1.</t>
  </si>
  <si>
    <t>Объем воды, используемой на производственные нужды всего, в том числе:</t>
  </si>
  <si>
    <t>7.1.1.</t>
  </si>
  <si>
    <t>на нужды горячего водоснабжения</t>
  </si>
  <si>
    <t>7.2.</t>
  </si>
  <si>
    <t>Отпущено воды другим водопроводам</t>
  </si>
  <si>
    <t>7.3.</t>
  </si>
  <si>
    <t>Объем реализации воды всего, в том числе:</t>
  </si>
  <si>
    <t>7.3.1.</t>
  </si>
  <si>
    <t>бюджетным потребителям</t>
  </si>
  <si>
    <t>7.3.2.</t>
  </si>
  <si>
    <t>населению</t>
  </si>
  <si>
    <t>7.3.3.</t>
  </si>
  <si>
    <t>прочим потребителям</t>
  </si>
  <si>
    <t>Расчет необходимой валовой выручки:</t>
  </si>
  <si>
    <t>Является плательщиком НДС (да/нет)</t>
  </si>
  <si>
    <t>Нет</t>
  </si>
  <si>
    <t>Текущие расходы</t>
  </si>
  <si>
    <t>тыс. руб.</t>
  </si>
  <si>
    <t>По нижеприведенным основаниям.</t>
  </si>
  <si>
    <t>1.1.</t>
  </si>
  <si>
    <t>Операционные расходы</t>
  </si>
  <si>
    <t>Параметры расчета:</t>
  </si>
  <si>
    <t>индекс эффективности операционных расходов</t>
  </si>
  <si>
    <t>-</t>
  </si>
  <si>
    <t>индекс потребительских цен</t>
  </si>
  <si>
    <t>ИЦП (обеспечение электрической энергией, газом и паром; кондиционирование воздуха)</t>
  </si>
  <si>
    <t>размер страховых взносов</t>
  </si>
  <si>
    <t>индекс изменения количества активов</t>
  </si>
  <si>
    <t>1.1.1.</t>
  </si>
  <si>
    <t>Производственные расходы</t>
  </si>
  <si>
    <t>1.1.1.1.</t>
  </si>
  <si>
    <t>Расходы на приобретение сырья и материалов и их хранение</t>
  </si>
  <si>
    <t>1.1.1.2.</t>
  </si>
  <si>
    <t>Расходы на оплату регулируемыми организациями выполняемых сторонними организациями работ и (или) услуг</t>
  </si>
  <si>
    <t>1.1.1.3.</t>
  </si>
  <si>
    <t>Расходы на оплату труда и страховые взносы производственного персонала,
в том числе:</t>
  </si>
  <si>
    <t>1.1.1.3.1.</t>
  </si>
  <si>
    <t>Фонд оплаты труда основного производственного персонала</t>
  </si>
  <si>
    <t>Среднемесячная оплата труда основного производственного персонала</t>
  </si>
  <si>
    <t>руб./мес.</t>
  </si>
  <si>
    <t>Численность (среднесписочная) основного производственного персонала, принятая для расчета</t>
  </si>
  <si>
    <t>ед.</t>
  </si>
  <si>
    <t>1.1.1.3.2.</t>
  </si>
  <si>
    <t>Страховые взносы от оплаты труда основного производственного персонала</t>
  </si>
  <si>
    <t>1.1.1.3.3.</t>
  </si>
  <si>
    <t>Фонд оплаты труда цехового персонала</t>
  </si>
  <si>
    <t>Среднемесячная оплата труда цехового персонала</t>
  </si>
  <si>
    <t>Численность (среднесписочная) цехового персонала, принятая для расчета</t>
  </si>
  <si>
    <t>1.1.1.3.4.</t>
  </si>
  <si>
    <t>Страховые взносы от оплаты труда цехового персонала</t>
  </si>
  <si>
    <t>1.1.1.4.</t>
  </si>
  <si>
    <t>Расходы на уплату процентов по займам и кредитам, не учитываемые при определении налогооблагаемой базы налога на прибыль</t>
  </si>
  <si>
    <t>1.1.1.5.</t>
  </si>
  <si>
    <t>Общехозяйственные расходы</t>
  </si>
  <si>
    <t>1.1.1.6.</t>
  </si>
  <si>
    <t>Прочие производственные расходы</t>
  </si>
  <si>
    <t>1.1.1.6.1.</t>
  </si>
  <si>
    <t>Расходы на амортизацию автотранспорта</t>
  </si>
  <si>
    <t>1.1.1.6.2.</t>
  </si>
  <si>
    <t>Расходы на приобретение (использование) вспомогательных материалов, запасных частей</t>
  </si>
  <si>
    <t>1.1.1.6.3.</t>
  </si>
  <si>
    <t>Расходы на эксплуатацию, техническое обслуживание и ремонт автотранспорта</t>
  </si>
  <si>
    <t>1.1.1.6.4.</t>
  </si>
  <si>
    <t>Расходы на осуществление производственного контроля качества воды</t>
  </si>
  <si>
    <t>1.1.1.6.5.</t>
  </si>
  <si>
    <t>Расходы на аварийно-диспетчерское обслуживание</t>
  </si>
  <si>
    <t>1.1.1.6.6.</t>
  </si>
  <si>
    <t>Расходы на охрану труда</t>
  </si>
  <si>
    <t>1.1.2.</t>
  </si>
  <si>
    <t>Ремонтные расходы</t>
  </si>
  <si>
    <t>1.1.2.1.</t>
  </si>
  <si>
    <t>Расходы на текущий ремонт централизованных систем водоснабжения либо объектов, входящих в состав таких систем</t>
  </si>
  <si>
    <t>1.1.2.2.</t>
  </si>
  <si>
    <t>Расходы на капитальный ремонт централизованных систем водоснабжения либо объектов, входящих в состав таких систем</t>
  </si>
  <si>
    <t>1.1.2.3.</t>
  </si>
  <si>
    <t>Расходы на оплату труда ремонтного персонала</t>
  </si>
  <si>
    <t>Среднемесячная оплата труда ремонтного персонала</t>
  </si>
  <si>
    <t>Численность (среднесписочная) ремонтного персонала, принятая для расчета</t>
  </si>
  <si>
    <t>1.1.2.4.</t>
  </si>
  <si>
    <t>Страховые взносы от оплаты труда ремонтного персонала</t>
  </si>
  <si>
    <t>1.1.3.</t>
  </si>
  <si>
    <t>Административные расходы</t>
  </si>
  <si>
    <t>1.1.3.1.</t>
  </si>
  <si>
    <t>Фонд оплаты труда административного персонала</t>
  </si>
  <si>
    <t>Среднемесячная оплата труда административного персонала</t>
  </si>
  <si>
    <t>Численность (среднесписочная) административного персонала, относимая на регулируемый вид деятельности</t>
  </si>
  <si>
    <t>1.1.3.2.</t>
  </si>
  <si>
    <t>Страховые взносы от оплаты труда административного персонала</t>
  </si>
  <si>
    <t>1.1.3.3.</t>
  </si>
  <si>
    <t>Административные расходы за исключением расходов на оплату труда и страховых взносов административно-управленческого персонала:</t>
  </si>
  <si>
    <t>Расходы на оплату работ и услуг, выполняемых сторонними организациями:</t>
  </si>
  <si>
    <t>услуги связи и интернет</t>
  </si>
  <si>
    <t>юридические услуги</t>
  </si>
  <si>
    <t>аудиторские услуги</t>
  </si>
  <si>
    <t>консультационные услуги</t>
  </si>
  <si>
    <t>услуги по вневедомственной охране объектов и территорий</t>
  </si>
  <si>
    <t>информационные услуги</t>
  </si>
  <si>
    <t>Арендная плата, лизинговые платежи, не связанные с арендой (лизингом) централизованных систем водоснабжения и (или) водоотведения либо объектов, входящих в состав таких систем</t>
  </si>
  <si>
    <t>Служебные командировки</t>
  </si>
  <si>
    <t>Обучение персонала</t>
  </si>
  <si>
    <t>Расходы на страхование производственных объектов, учитываемые при определении базы по налогу на прибыль</t>
  </si>
  <si>
    <t>Прочие административные расходы:</t>
  </si>
  <si>
    <t>Расходы на амортизацию непроизводственных активов</t>
  </si>
  <si>
    <t>Расходы на оплату услуг сторонних организаций по обеспечению безопасности функционирования объектов централизованных систем водоснабжения и водоотведения, в том числе расходы на защиту от террористических угроз</t>
  </si>
  <si>
    <t>1.2.</t>
  </si>
  <si>
    <t>Расходы на электрическую энергию и мощность</t>
  </si>
  <si>
    <t>1.2.1.</t>
  </si>
  <si>
    <t>Расходы на покупку электрической энергии</t>
  </si>
  <si>
    <t>Объем покупной энергии:</t>
  </si>
  <si>
    <t>НН</t>
  </si>
  <si>
    <t>кВт-ч</t>
  </si>
  <si>
    <t>СН1</t>
  </si>
  <si>
    <t>СН2</t>
  </si>
  <si>
    <t>ВН</t>
  </si>
  <si>
    <t>Тариф на электрическую энергию:</t>
  </si>
  <si>
    <t>руб./ кВт-ч</t>
  </si>
  <si>
    <t>1.2.2.</t>
  </si>
  <si>
    <t>Расходы на покупку мощности</t>
  </si>
  <si>
    <t xml:space="preserve">Мощность </t>
  </si>
  <si>
    <t>МВт</t>
  </si>
  <si>
    <t>Ставка за мощность</t>
  </si>
  <si>
    <t>руб./ МВт в мес.</t>
  </si>
  <si>
    <t>1.2.3.</t>
  </si>
  <si>
    <t>Удельный расход электрической энергии</t>
  </si>
  <si>
    <t>кВт-ч/куб. м</t>
  </si>
  <si>
    <t>1.3.</t>
  </si>
  <si>
    <t>Неподконтрольные расходы</t>
  </si>
  <si>
    <t>1.3.1.</t>
  </si>
  <si>
    <t>Реагенты</t>
  </si>
  <si>
    <t>1.3.1.1.</t>
  </si>
  <si>
    <t>Затраты на реагент 1</t>
  </si>
  <si>
    <t>Расход</t>
  </si>
  <si>
    <t>ед. изм.</t>
  </si>
  <si>
    <t>Цена</t>
  </si>
  <si>
    <t xml:space="preserve"> руб/ед. изм.</t>
  </si>
  <si>
    <t>1.3.1.2.</t>
  </si>
  <si>
    <t>Затраты на реагент 2</t>
  </si>
  <si>
    <t>1.3.2.</t>
  </si>
  <si>
    <t>Расходы на оплату товаров (услуг, работ), приобретаемых у других организаций, осуществляющих регулируемые виды деятельности</t>
  </si>
  <si>
    <t>1.3.2.1.</t>
  </si>
  <si>
    <t>Расходы на тепловую энергию</t>
  </si>
  <si>
    <t>объем тепловой энергии</t>
  </si>
  <si>
    <t>Гкал</t>
  </si>
  <si>
    <t>тариф на тепловую энергию</t>
  </si>
  <si>
    <t>руб./Гкал</t>
  </si>
  <si>
    <t>1.3.2.2.</t>
  </si>
  <si>
    <t>Расходы на горячую воду</t>
  </si>
  <si>
    <t>объем горячей воды</t>
  </si>
  <si>
    <t>тариф на горячую воду</t>
  </si>
  <si>
    <t>руб./куб. м</t>
  </si>
  <si>
    <t>1.3.2.3.</t>
  </si>
  <si>
    <t>Расходы на транспортировку воды</t>
  </si>
  <si>
    <t>объем транспортируемой воды</t>
  </si>
  <si>
    <t>тариф на транспортировку воды</t>
  </si>
  <si>
    <t>1.3.2.4.</t>
  </si>
  <si>
    <t>Расходы на покупку воды</t>
  </si>
  <si>
    <t>объем покупной воды</t>
  </si>
  <si>
    <t>тариф на воду</t>
  </si>
  <si>
    <t>1.3.2.5.</t>
  </si>
  <si>
    <t>Расходы на водоотведение</t>
  </si>
  <si>
    <t>объем услуги водоотведение</t>
  </si>
  <si>
    <t>тариф на водоотведение</t>
  </si>
  <si>
    <t>1.3.2.6.</t>
  </si>
  <si>
    <t xml:space="preserve">Расходы на транспортировку сточных вод </t>
  </si>
  <si>
    <t>объем транспортируемых сточных вод</t>
  </si>
  <si>
    <t xml:space="preserve">тариф на транспортировку сточных вод </t>
  </si>
  <si>
    <t>1.3.3.</t>
  </si>
  <si>
    <t>Расходы на уплату налогов, сборов и других обязательных платежей</t>
  </si>
  <si>
    <t>1.3.3.1.</t>
  </si>
  <si>
    <t>Налог на прибыль</t>
  </si>
  <si>
    <t>1.3.3.2.</t>
  </si>
  <si>
    <t>Налог на имущество организаций</t>
  </si>
  <si>
    <t>1.3.3.3.</t>
  </si>
  <si>
    <t>Земельный налог и арендная плата за землю</t>
  </si>
  <si>
    <t>1.3.3.4.</t>
  </si>
  <si>
    <t>Водный налог</t>
  </si>
  <si>
    <t>1.3.3.5.</t>
  </si>
  <si>
    <t>Плата за пользование водным объектом</t>
  </si>
  <si>
    <t>1.3.3.6.</t>
  </si>
  <si>
    <t>Транспортный налог</t>
  </si>
  <si>
    <t>1.3.3.7.</t>
  </si>
  <si>
    <t>Плата за негативное воздействие на окружающую среду</t>
  </si>
  <si>
    <t>1.3.3.8.</t>
  </si>
  <si>
    <t>Прочие налоги и сборы:</t>
  </si>
  <si>
    <t>Единый налог, уплачиваемый организацией, применяющей упрощенную систему налогообложения</t>
  </si>
  <si>
    <t>1.3.4.</t>
  </si>
  <si>
    <t>Расходы на арендную плату, концессионную плату и лизинговые платежи в отношении централизованных систем водоснабжения либо объектов, входящих в состав таких систем</t>
  </si>
  <si>
    <t>1.3.5.</t>
  </si>
  <si>
    <t>Сбытовые расходы гарантирующей организации (расходы по сомнительным долгам (дебиторской задолженности)</t>
  </si>
  <si>
    <t>1.3.6.</t>
  </si>
  <si>
    <t>Экономия средств, достигнутая в результате снижения расходов предыдущего долгосрочного периода регулирования</t>
  </si>
  <si>
    <t>1.3.7.</t>
  </si>
  <si>
    <t>Расходы на обслуживание бесхозяйных сетей</t>
  </si>
  <si>
    <t>1.3.8.</t>
  </si>
  <si>
    <t>Расходы на компенсацию экономически обоснованных расходов, не учтенных органом регулирования тарифов при установлении тарифов в прошлые периоды регулирования, и (или) недополученных доходов</t>
  </si>
  <si>
    <t>1.3.9.</t>
  </si>
  <si>
    <t>Займы и кредиты (для метода индексации)</t>
  </si>
  <si>
    <t>1.3.9.1.</t>
  </si>
  <si>
    <t>Возврат займов и кредитов</t>
  </si>
  <si>
    <t>1.3.9.2.</t>
  </si>
  <si>
    <t>Проценты по займам и кредитам</t>
  </si>
  <si>
    <t>Амортизация</t>
  </si>
  <si>
    <t>Нормативная прибыль</t>
  </si>
  <si>
    <t>3.1.</t>
  </si>
  <si>
    <t>Расходы на капитальные вложения (инвестиции), определяемые в соответствии с утвержденными инвестиционными программами</t>
  </si>
  <si>
    <t>3.2.</t>
  </si>
  <si>
    <t>Средства на возврат займов и кредитов, привлекаемых на реализацию мероприятий инвестиционной программы, в размере, определяемом исходя из срока их возврата, предусмотренного договорами займа и кредитными договорами, а также проценты по таким займам и кредитам</t>
  </si>
  <si>
    <t>3.3.</t>
  </si>
  <si>
    <t>Расходы на выплаты, предусмотренные коллективными договорами, не учитываемые при определении налоговой базы налога на прибыль (расходы, относимые на прибыль после налогообложения)</t>
  </si>
  <si>
    <t>Расчетная предпринимательская прибыль гарантирующей организации</t>
  </si>
  <si>
    <t>Величина отклонения показателя ввода объектов системы водоснабжения и (или) водоотведения в эксплуатацию и изменения инвестиционной программы</t>
  </si>
  <si>
    <t>Степень исполнения обязательств по созданию и (или) реконструкции объектов концессионного соглашения, по эксплуатации объектов по договору аренды централизованных систем горячего водоснабжения, холодного водоснабжения и (или) водоотведения, отдельных объектов таких систем, находящихся в государственной или муниципальной собственности, по реализации инвестиционной программы, производственной программы при недостижении  утвержденных плановых значений показателей надежности и качества объектов централизованных систем водоснабжения и (или) водоотведения</t>
  </si>
  <si>
    <t>Величина изменения НВВ, проводимого в целях сглаживания, определенная при корректировке тарифа на каждый год долгосрочного периода регулирования</t>
  </si>
  <si>
    <t>8.</t>
  </si>
  <si>
    <t>Величина корректировки НВВ по результатам деятельности прошлых периодов регулирования, а также осуществляемой с целью учета отклонения фактических значений параметров расчета тарифов от значений, учтенных при установлении тарифов</t>
  </si>
  <si>
    <t>9.</t>
  </si>
  <si>
    <t>По вышеприведенным основаниям.</t>
  </si>
  <si>
    <t>10.</t>
  </si>
  <si>
    <t>Определен исходя из принятой необходимой валовой выручки и объема полезного отпуска услуг.</t>
  </si>
  <si>
    <t>11.</t>
  </si>
  <si>
    <t>Темп роста тарифа</t>
  </si>
  <si>
    <t>Ответственный за подготовку</t>
  </si>
  <si>
    <t>Согласно базовому варианту Прогноза социально-экономического развития РФ на 2023 год и на плановый период 2024 и 2025 годов, разработанному Минэкономразвития России в сентябре 2022 года (далее - Прогноз).</t>
  </si>
  <si>
    <t>В соответствии с п. 60 Основ ценообразования операционные расходы определены путем индексации операционных расходов базового периода регулирования с применением нижеприведенных параметров для расчета расходов на 2023 год.</t>
  </si>
  <si>
    <t>2022 год (утверждено дата и № НПА)</t>
  </si>
  <si>
    <t xml:space="preserve"> для потребителей ООО УК "Сельтеплосети", оказывающего услуги на территории</t>
  </si>
  <si>
    <t>Криволукского муниципального образования Киренского района</t>
  </si>
  <si>
    <t>Расчет тарифа на питьевую воду (питьевое водоснабжение) на 2024 год методом индексации (корректировка)</t>
  </si>
  <si>
    <t>2023 год (утверждено дата и № НПА)</t>
  </si>
  <si>
    <t>Заявлено Предприятием на 2024 год</t>
  </si>
  <si>
    <t xml:space="preserve">Учтено органом регулирования на 2024 год </t>
  </si>
  <si>
    <t>Рост по отношению к 2023 году, %</t>
  </si>
  <si>
    <t>Константинов И.А.</t>
  </si>
</sst>
</file>

<file path=xl/styles.xml><?xml version="1.0" encoding="utf-8"?>
<styleSheet xmlns="http://schemas.openxmlformats.org/spreadsheetml/2006/main">
  <numFmts count="5">
    <numFmt numFmtId="164" formatCode="_-* #,##0.00_р_._-;\-* #,##0.00_р_._-;_-* &quot;-&quot;??_р_._-;_-@_-"/>
    <numFmt numFmtId="165" formatCode="#,##0.0_ ;\-#,##0.0\ "/>
    <numFmt numFmtId="166" formatCode="0.0%"/>
    <numFmt numFmtId="167" formatCode="#,##0.0000_ ;\-#,##0.0000\ "/>
    <numFmt numFmtId="168" formatCode="#,##0.00_ ;\-#,##0.00\ "/>
  </numFmts>
  <fonts count="13">
    <font>
      <sz val="10"/>
      <name val="Arial Cyr"/>
      <charset val="204"/>
    </font>
    <font>
      <sz val="11"/>
      <color theme="1"/>
      <name val="Calibri"/>
      <family val="2"/>
      <charset val="204"/>
      <scheme val="minor"/>
    </font>
    <font>
      <sz val="10"/>
      <name val="Arial Cyr"/>
      <charset val="204"/>
    </font>
    <font>
      <sz val="11"/>
      <name val="Times New Roman"/>
      <family val="1"/>
      <charset val="204"/>
    </font>
    <font>
      <sz val="12"/>
      <name val="Times New Roman"/>
      <family val="1"/>
      <charset val="204"/>
    </font>
    <font>
      <b/>
      <sz val="14"/>
      <name val="Times New Roman"/>
      <family val="1"/>
      <charset val="204"/>
    </font>
    <font>
      <b/>
      <sz val="10"/>
      <name val="Times New Roman"/>
      <family val="1"/>
      <charset val="204"/>
    </font>
    <font>
      <sz val="10"/>
      <name val="Times New Roman"/>
      <family val="1"/>
      <charset val="204"/>
    </font>
    <font>
      <sz val="9"/>
      <name val="Times New Roman"/>
      <family val="1"/>
      <charset val="204"/>
    </font>
    <font>
      <b/>
      <sz val="11"/>
      <name val="Times New Roman"/>
      <family val="1"/>
      <charset val="204"/>
    </font>
    <font>
      <i/>
      <sz val="11"/>
      <name val="Times New Roman"/>
      <family val="1"/>
      <charset val="204"/>
    </font>
    <font>
      <sz val="8"/>
      <name val="Times New Roman"/>
      <family val="1"/>
      <charset val="204"/>
    </font>
    <font>
      <sz val="14"/>
      <name val="Times New Roman"/>
      <family val="1"/>
      <charset val="204"/>
    </font>
  </fonts>
  <fills count="6">
    <fill>
      <patternFill patternType="none"/>
    </fill>
    <fill>
      <patternFill patternType="gray125"/>
    </fill>
    <fill>
      <patternFill patternType="solid">
        <fgColor rgb="FFFFFF00"/>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theme="2" tint="-9.9978637043366805E-2"/>
        <bgColor indexed="64"/>
      </patternFill>
    </fill>
  </fills>
  <borders count="9">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5">
    <xf numFmtId="0" fontId="0"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0" fontId="1" fillId="0" borderId="0"/>
  </cellStyleXfs>
  <cellXfs count="92">
    <xf numFmtId="0" fontId="0" fillId="0" borderId="0" xfId="0"/>
    <xf numFmtId="0" fontId="3" fillId="0" borderId="0" xfId="0" applyFont="1" applyProtection="1">
      <protection locked="0"/>
    </xf>
    <xf numFmtId="0" fontId="3" fillId="0" borderId="0" xfId="0" applyFont="1" applyAlignment="1" applyProtection="1">
      <alignment horizontal="left" vertical="top" wrapText="1"/>
      <protection locked="0"/>
    </xf>
    <xf numFmtId="0" fontId="4" fillId="0" borderId="0" xfId="0" applyFont="1" applyProtection="1">
      <protection locked="0"/>
    </xf>
    <xf numFmtId="0" fontId="6" fillId="0" borderId="0" xfId="0" applyFont="1" applyProtection="1">
      <protection locked="0"/>
    </xf>
    <xf numFmtId="0" fontId="7" fillId="0" borderId="0" xfId="0" applyFont="1" applyProtection="1">
      <protection locked="0"/>
    </xf>
    <xf numFmtId="0" fontId="8" fillId="0" borderId="0" xfId="0" applyFont="1" applyProtection="1">
      <protection locked="0"/>
    </xf>
    <xf numFmtId="0" fontId="8" fillId="0" borderId="0" xfId="0" applyFont="1" applyAlignment="1" applyProtection="1">
      <alignment horizontal="left" vertical="top" wrapText="1"/>
      <protection locked="0"/>
    </xf>
    <xf numFmtId="0" fontId="3" fillId="0" borderId="4" xfId="0" applyFont="1" applyBorder="1" applyAlignment="1" applyProtection="1">
      <alignment horizontal="center" vertical="center" wrapText="1"/>
      <protection locked="0"/>
    </xf>
    <xf numFmtId="0" fontId="3" fillId="0" borderId="1" xfId="0" applyFont="1" applyBorder="1" applyAlignment="1" applyProtection="1">
      <alignment horizontal="center" vertical="center" wrapText="1"/>
      <protection locked="0"/>
    </xf>
    <xf numFmtId="0" fontId="3" fillId="0" borderId="4" xfId="0" applyFont="1" applyBorder="1" applyAlignment="1" applyProtection="1">
      <alignment horizontal="center" vertical="center"/>
      <protection locked="0"/>
    </xf>
    <xf numFmtId="0" fontId="9" fillId="0" borderId="2" xfId="0" applyFont="1" applyBorder="1" applyAlignment="1" applyProtection="1">
      <alignment vertical="center"/>
      <protection locked="0"/>
    </xf>
    <xf numFmtId="0" fontId="9" fillId="0" borderId="6" xfId="0" applyFont="1" applyBorder="1" applyAlignment="1" applyProtection="1">
      <alignment vertical="center"/>
      <protection locked="0"/>
    </xf>
    <xf numFmtId="0" fontId="9" fillId="0" borderId="3" xfId="0" applyFont="1" applyBorder="1" applyAlignment="1" applyProtection="1">
      <alignment vertical="center"/>
      <protection locked="0"/>
    </xf>
    <xf numFmtId="0" fontId="3" fillId="0" borderId="4" xfId="0" applyFont="1" applyBorder="1" applyAlignment="1" applyProtection="1">
      <alignment horizontal="left" vertical="center" wrapText="1"/>
      <protection locked="0"/>
    </xf>
    <xf numFmtId="0" fontId="3" fillId="0" borderId="4" xfId="0" applyFont="1" applyBorder="1" applyAlignment="1">
      <alignment horizontal="center" vertical="center"/>
    </xf>
    <xf numFmtId="165" fontId="3" fillId="0" borderId="4" xfId="1" applyNumberFormat="1" applyFont="1" applyFill="1" applyBorder="1" applyAlignment="1" applyProtection="1">
      <alignment horizontal="center" vertical="center"/>
    </xf>
    <xf numFmtId="165" fontId="3" fillId="0" borderId="4" xfId="1" applyNumberFormat="1" applyFont="1" applyFill="1" applyBorder="1" applyAlignment="1" applyProtection="1">
      <alignment horizontal="left" vertical="top" wrapText="1"/>
      <protection locked="0"/>
    </xf>
    <xf numFmtId="166" fontId="3" fillId="0" borderId="4" xfId="2" applyNumberFormat="1" applyFont="1" applyFill="1" applyBorder="1" applyAlignment="1" applyProtection="1">
      <alignment horizontal="center" vertical="center" wrapText="1"/>
      <protection locked="0"/>
    </xf>
    <xf numFmtId="165" fontId="3" fillId="0" borderId="4" xfId="1" applyNumberFormat="1" applyFont="1" applyFill="1" applyBorder="1" applyAlignment="1" applyProtection="1">
      <alignment horizontal="center" vertical="center"/>
      <protection locked="0"/>
    </xf>
    <xf numFmtId="165" fontId="3" fillId="0" borderId="2" xfId="1" applyNumberFormat="1" applyFont="1" applyFill="1" applyBorder="1" applyAlignment="1" applyProtection="1">
      <alignment horizontal="left" vertical="top" wrapText="1"/>
      <protection locked="0"/>
    </xf>
    <xf numFmtId="166" fontId="3" fillId="0" borderId="4" xfId="2" applyNumberFormat="1" applyFont="1" applyFill="1" applyBorder="1" applyAlignment="1" applyProtection="1">
      <alignment horizontal="center" vertical="center"/>
    </xf>
    <xf numFmtId="0" fontId="3" fillId="0" borderId="4" xfId="0" applyFont="1" applyBorder="1" applyAlignment="1" applyProtection="1">
      <alignment horizontal="left" vertical="center" wrapText="1" indent="1"/>
      <protection locked="0"/>
    </xf>
    <xf numFmtId="0" fontId="3" fillId="0" borderId="4" xfId="0" applyFont="1" applyBorder="1" applyAlignment="1" applyProtection="1">
      <alignment horizontal="left" vertical="center" wrapText="1" indent="2"/>
      <protection locked="0"/>
    </xf>
    <xf numFmtId="0" fontId="9" fillId="0" borderId="4" xfId="0" applyFont="1" applyBorder="1" applyAlignment="1" applyProtection="1">
      <alignment horizontal="center" vertical="center"/>
      <protection locked="0"/>
    </xf>
    <xf numFmtId="0" fontId="9" fillId="2" borderId="4" xfId="0" applyFont="1" applyFill="1" applyBorder="1" applyAlignment="1" applyProtection="1">
      <alignment horizontal="center" vertical="center"/>
      <protection locked="0"/>
    </xf>
    <xf numFmtId="0" fontId="3" fillId="2" borderId="4" xfId="0" applyFont="1" applyFill="1" applyBorder="1" applyAlignment="1" applyProtection="1">
      <alignment horizontal="left" vertical="center" wrapText="1"/>
      <protection locked="0"/>
    </xf>
    <xf numFmtId="0" fontId="3" fillId="0" borderId="4" xfId="0" applyFont="1" applyBorder="1" applyAlignment="1" applyProtection="1">
      <alignment horizontal="left" vertical="top" wrapText="1"/>
      <protection locked="0"/>
    </xf>
    <xf numFmtId="0" fontId="3" fillId="0" borderId="2" xfId="0" applyFont="1" applyBorder="1" applyAlignment="1" applyProtection="1">
      <alignment horizontal="left" vertical="top" wrapText="1"/>
      <protection locked="0"/>
    </xf>
    <xf numFmtId="0" fontId="3" fillId="0" borderId="4" xfId="0" applyFont="1" applyBorder="1" applyAlignment="1" applyProtection="1">
      <alignment horizontal="left" vertical="center"/>
      <protection locked="0"/>
    </xf>
    <xf numFmtId="16" fontId="3" fillId="0" borderId="4" xfId="0" applyNumberFormat="1" applyFont="1" applyBorder="1" applyAlignment="1" applyProtection="1">
      <alignment horizontal="center" vertical="center"/>
      <protection locked="0"/>
    </xf>
    <xf numFmtId="0" fontId="3" fillId="0" borderId="1" xfId="0" applyFont="1" applyBorder="1" applyAlignment="1">
      <alignment horizontal="center" vertical="center"/>
    </xf>
    <xf numFmtId="165" fontId="3" fillId="0" borderId="1" xfId="1" applyNumberFormat="1" applyFont="1" applyFill="1" applyBorder="1" applyAlignment="1" applyProtection="1">
      <alignment horizontal="center" vertical="center"/>
    </xf>
    <xf numFmtId="165" fontId="3" fillId="3" borderId="1" xfId="1" applyNumberFormat="1" applyFont="1" applyFill="1" applyBorder="1" applyAlignment="1" applyProtection="1">
      <alignment horizontal="center" vertical="center"/>
    </xf>
    <xf numFmtId="165" fontId="3" fillId="0" borderId="1" xfId="1" applyNumberFormat="1" applyFont="1" applyFill="1" applyBorder="1" applyAlignment="1" applyProtection="1">
      <alignment horizontal="left" vertical="top" wrapText="1"/>
      <protection locked="0"/>
    </xf>
    <xf numFmtId="2" fontId="3" fillId="0" borderId="7" xfId="0" applyNumberFormat="1" applyFont="1" applyBorder="1" applyAlignment="1">
      <alignment vertical="center" wrapText="1"/>
    </xf>
    <xf numFmtId="166" fontId="3" fillId="0" borderId="1" xfId="2" applyNumberFormat="1" applyFont="1" applyFill="1" applyBorder="1" applyAlignment="1" applyProtection="1">
      <alignment horizontal="center" vertical="center" wrapText="1"/>
      <protection locked="0"/>
    </xf>
    <xf numFmtId="0" fontId="10" fillId="0" borderId="2" xfId="0" applyFont="1" applyBorder="1" applyAlignment="1" applyProtection="1">
      <alignment horizontal="left" vertical="center"/>
      <protection locked="0"/>
    </xf>
    <xf numFmtId="0" fontId="3" fillId="0" borderId="2" xfId="0" applyFont="1" applyBorder="1" applyAlignment="1">
      <alignment horizontal="center" vertical="center"/>
    </xf>
    <xf numFmtId="165" fontId="3" fillId="0" borderId="6" xfId="1" applyNumberFormat="1" applyFont="1" applyFill="1" applyBorder="1" applyAlignment="1" applyProtection="1">
      <alignment horizontal="center" vertical="center"/>
    </xf>
    <xf numFmtId="165" fontId="3" fillId="0" borderId="6" xfId="1" applyNumberFormat="1" applyFont="1" applyFill="1" applyBorder="1" applyAlignment="1" applyProtection="1">
      <alignment horizontal="left" vertical="top" wrapText="1"/>
      <protection locked="0"/>
    </xf>
    <xf numFmtId="166" fontId="3" fillId="0" borderId="3" xfId="2" applyNumberFormat="1" applyFont="1" applyFill="1" applyBorder="1" applyAlignment="1" applyProtection="1">
      <alignment horizontal="center" vertical="center" wrapText="1"/>
      <protection locked="0"/>
    </xf>
    <xf numFmtId="0" fontId="3" fillId="0" borderId="4" xfId="0" applyFont="1" applyBorder="1" applyAlignment="1" applyProtection="1">
      <alignment horizontal="left" vertical="center" indent="2"/>
      <protection locked="0"/>
    </xf>
    <xf numFmtId="0" fontId="9" fillId="0" borderId="5" xfId="0" applyFont="1" applyBorder="1" applyAlignment="1">
      <alignment horizontal="center" vertical="center"/>
    </xf>
    <xf numFmtId="166" fontId="3" fillId="0" borderId="5" xfId="2" applyNumberFormat="1" applyFont="1" applyFill="1" applyBorder="1" applyAlignment="1" applyProtection="1">
      <alignment horizontal="center" vertical="center"/>
    </xf>
    <xf numFmtId="165" fontId="3" fillId="0" borderId="5" xfId="1" applyNumberFormat="1" applyFont="1" applyFill="1" applyBorder="1" applyAlignment="1" applyProtection="1">
      <alignment horizontal="left" vertical="top" wrapText="1"/>
      <protection locked="0"/>
    </xf>
    <xf numFmtId="165" fontId="3" fillId="0" borderId="8" xfId="1" applyNumberFormat="1" applyFont="1" applyFill="1" applyBorder="1" applyAlignment="1" applyProtection="1">
      <alignment horizontal="left" vertical="top" wrapText="1"/>
      <protection locked="0"/>
    </xf>
    <xf numFmtId="166" fontId="3" fillId="0" borderId="5" xfId="2" applyNumberFormat="1" applyFont="1" applyFill="1" applyBorder="1" applyAlignment="1" applyProtection="1">
      <alignment horizontal="center" vertical="center" wrapText="1"/>
      <protection locked="0"/>
    </xf>
    <xf numFmtId="0" fontId="9" fillId="0" borderId="4" xfId="0" applyFont="1" applyBorder="1" applyAlignment="1">
      <alignment horizontal="center" vertical="center"/>
    </xf>
    <xf numFmtId="166" fontId="3" fillId="3" borderId="4" xfId="2" applyNumberFormat="1" applyFont="1" applyFill="1" applyBorder="1" applyAlignment="1" applyProtection="1">
      <alignment horizontal="center" vertical="center"/>
    </xf>
    <xf numFmtId="0" fontId="3" fillId="2" borderId="4" xfId="0" applyFont="1" applyFill="1" applyBorder="1" applyAlignment="1" applyProtection="1">
      <alignment horizontal="center" vertical="center"/>
      <protection locked="0"/>
    </xf>
    <xf numFmtId="0" fontId="3" fillId="2" borderId="4" xfId="0" applyFont="1" applyFill="1" applyBorder="1" applyAlignment="1" applyProtection="1">
      <alignment horizontal="left" vertical="center" wrapText="1" indent="2"/>
      <protection locked="0"/>
    </xf>
    <xf numFmtId="0" fontId="3" fillId="2" borderId="4" xfId="0" applyFont="1" applyFill="1" applyBorder="1" applyAlignment="1">
      <alignment horizontal="center" vertical="center"/>
    </xf>
    <xf numFmtId="166" fontId="3" fillId="2" borderId="4" xfId="2" applyNumberFormat="1" applyFont="1" applyFill="1" applyBorder="1" applyAlignment="1" applyProtection="1">
      <alignment horizontal="center" vertical="center"/>
    </xf>
    <xf numFmtId="165" fontId="3" fillId="0" borderId="8" xfId="3" applyNumberFormat="1" applyFont="1" applyFill="1" applyBorder="1" applyAlignment="1" applyProtection="1">
      <alignment horizontal="left" vertical="center" wrapText="1"/>
      <protection locked="0"/>
    </xf>
    <xf numFmtId="165" fontId="3" fillId="3" borderId="4" xfId="1" applyNumberFormat="1" applyFont="1" applyFill="1" applyBorder="1" applyAlignment="1" applyProtection="1">
      <alignment horizontal="center" vertical="center"/>
    </xf>
    <xf numFmtId="165" fontId="3" fillId="0" borderId="2" xfId="1" applyNumberFormat="1" applyFont="1" applyFill="1" applyBorder="1" applyAlignment="1" applyProtection="1">
      <alignment horizontal="center" vertical="center" wrapText="1"/>
      <protection locked="0"/>
    </xf>
    <xf numFmtId="0" fontId="3" fillId="0" borderId="4" xfId="0" applyFont="1" applyBorder="1" applyAlignment="1" applyProtection="1">
      <alignment horizontal="left" vertical="center" wrapText="1" indent="3"/>
      <protection locked="0"/>
    </xf>
    <xf numFmtId="165" fontId="3" fillId="0" borderId="4" xfId="3" applyNumberFormat="1" applyFont="1" applyFill="1" applyBorder="1" applyAlignment="1" applyProtection="1">
      <alignment horizontal="center" vertical="center"/>
    </xf>
    <xf numFmtId="165" fontId="3" fillId="3" borderId="4" xfId="3" applyNumberFormat="1" applyFont="1" applyFill="1" applyBorder="1" applyAlignment="1" applyProtection="1">
      <alignment horizontal="center" vertical="center"/>
    </xf>
    <xf numFmtId="165" fontId="3" fillId="3" borderId="4" xfId="1" applyNumberFormat="1" applyFont="1" applyFill="1" applyBorder="1" applyAlignment="1" applyProtection="1">
      <alignment horizontal="center" vertical="center"/>
      <protection locked="0"/>
    </xf>
    <xf numFmtId="14" fontId="3" fillId="0" borderId="4" xfId="0" applyNumberFormat="1" applyFont="1" applyBorder="1" applyAlignment="1" applyProtection="1">
      <alignment horizontal="center" vertical="center"/>
      <protection locked="0"/>
    </xf>
    <xf numFmtId="0" fontId="4" fillId="0" borderId="4" xfId="0" applyFont="1" applyBorder="1" applyAlignment="1" applyProtection="1">
      <alignment horizontal="left" vertical="center" wrapText="1" indent="1"/>
      <protection locked="0"/>
    </xf>
    <xf numFmtId="0" fontId="3" fillId="0" borderId="4" xfId="0" applyFont="1" applyBorder="1" applyAlignment="1" applyProtection="1">
      <alignment horizontal="right" vertical="center"/>
      <protection locked="0"/>
    </xf>
    <xf numFmtId="167" fontId="3" fillId="0" borderId="4" xfId="1" applyNumberFormat="1" applyFont="1" applyFill="1" applyBorder="1" applyAlignment="1" applyProtection="1">
      <alignment horizontal="center" vertical="center"/>
      <protection locked="0"/>
    </xf>
    <xf numFmtId="0" fontId="11" fillId="0" borderId="4" xfId="0" applyFont="1" applyBorder="1" applyAlignment="1" applyProtection="1">
      <alignment horizontal="center" vertical="center" wrapText="1"/>
      <protection locked="0"/>
    </xf>
    <xf numFmtId="165" fontId="3" fillId="0" borderId="4" xfId="1" applyNumberFormat="1" applyFont="1" applyFill="1" applyBorder="1" applyAlignment="1" applyProtection="1">
      <alignment horizontal="left" vertical="center" wrapText="1"/>
    </xf>
    <xf numFmtId="0" fontId="3" fillId="0" borderId="4" xfId="0" applyFont="1" applyBorder="1" applyAlignment="1">
      <alignment horizontal="left" vertical="center"/>
    </xf>
    <xf numFmtId="165" fontId="3" fillId="4" borderId="4" xfId="1" applyNumberFormat="1" applyFont="1" applyFill="1" applyBorder="1" applyAlignment="1" applyProtection="1">
      <alignment horizontal="center" vertical="center"/>
    </xf>
    <xf numFmtId="0" fontId="9" fillId="0" borderId="4" xfId="0" applyFont="1" applyBorder="1" applyAlignment="1">
      <alignment horizontal="left" vertical="center"/>
    </xf>
    <xf numFmtId="168" fontId="9" fillId="0" borderId="4" xfId="1" applyNumberFormat="1" applyFont="1" applyFill="1" applyBorder="1" applyAlignment="1" applyProtection="1">
      <alignment horizontal="center" vertical="center"/>
    </xf>
    <xf numFmtId="0" fontId="12" fillId="0" borderId="0" xfId="0" applyFont="1" applyProtection="1">
      <protection locked="0"/>
    </xf>
    <xf numFmtId="0" fontId="12" fillId="0" borderId="0" xfId="0" applyFont="1" applyAlignment="1" applyProtection="1">
      <alignment horizontal="right" vertical="top" wrapText="1"/>
      <protection locked="0"/>
    </xf>
    <xf numFmtId="166" fontId="3" fillId="5" borderId="5" xfId="2" applyNumberFormat="1" applyFont="1" applyFill="1" applyBorder="1" applyAlignment="1" applyProtection="1">
      <alignment horizontal="center" vertical="center"/>
    </xf>
    <xf numFmtId="166" fontId="3" fillId="5" borderId="4" xfId="2" applyNumberFormat="1" applyFont="1" applyFill="1" applyBorder="1" applyAlignment="1" applyProtection="1">
      <alignment horizontal="center" vertical="center"/>
    </xf>
    <xf numFmtId="165" fontId="3" fillId="0" borderId="4" xfId="1" applyNumberFormat="1" applyFont="1" applyFill="1" applyBorder="1" applyAlignment="1" applyProtection="1">
      <alignment horizontal="center" vertical="center"/>
      <protection locked="0"/>
    </xf>
    <xf numFmtId="168" fontId="3" fillId="0" borderId="4" xfId="1" applyNumberFormat="1" applyFont="1" applyFill="1" applyBorder="1" applyAlignment="1" applyProtection="1">
      <alignment horizontal="center" vertical="center"/>
    </xf>
    <xf numFmtId="168" fontId="3" fillId="3" borderId="4" xfId="1" applyNumberFormat="1" applyFont="1" applyFill="1" applyBorder="1" applyAlignment="1" applyProtection="1">
      <alignment horizontal="center" vertical="center"/>
    </xf>
    <xf numFmtId="168" fontId="3" fillId="0" borderId="4" xfId="1" applyNumberFormat="1" applyFont="1" applyFill="1" applyBorder="1" applyAlignment="1" applyProtection="1">
      <alignment horizontal="center" vertical="center"/>
      <protection locked="0"/>
    </xf>
    <xf numFmtId="168" fontId="3" fillId="0" borderId="4" xfId="1" applyNumberFormat="1" applyFont="1" applyFill="1" applyBorder="1" applyAlignment="1" applyProtection="1">
      <alignment horizontal="left" vertical="top" wrapText="1"/>
      <protection locked="0"/>
    </xf>
    <xf numFmtId="168" fontId="3" fillId="3" borderId="1" xfId="1" applyNumberFormat="1" applyFont="1" applyFill="1" applyBorder="1" applyAlignment="1" applyProtection="1">
      <alignment horizontal="center" vertical="center"/>
    </xf>
    <xf numFmtId="165" fontId="3" fillId="2" borderId="4" xfId="1" applyNumberFormat="1" applyFont="1" applyFill="1" applyBorder="1" applyAlignment="1" applyProtection="1">
      <alignment horizontal="center" vertical="center"/>
      <protection locked="0"/>
    </xf>
    <xf numFmtId="165" fontId="3" fillId="0" borderId="1" xfId="3" applyNumberFormat="1" applyFont="1" applyFill="1" applyBorder="1" applyAlignment="1" applyProtection="1">
      <alignment horizontal="left" vertical="center" wrapText="1"/>
      <protection locked="0"/>
    </xf>
    <xf numFmtId="165" fontId="3" fillId="0" borderId="5" xfId="3" applyNumberFormat="1" applyFont="1" applyFill="1" applyBorder="1" applyAlignment="1" applyProtection="1">
      <alignment horizontal="left" vertical="center" wrapText="1"/>
      <protection locked="0"/>
    </xf>
    <xf numFmtId="0" fontId="5" fillId="0" borderId="0" xfId="0" applyFont="1" applyAlignment="1" applyProtection="1">
      <alignment horizontal="center" vertical="center" wrapText="1"/>
      <protection locked="0"/>
    </xf>
    <xf numFmtId="0" fontId="3" fillId="0" borderId="1" xfId="0" applyFont="1" applyBorder="1" applyAlignment="1" applyProtection="1">
      <alignment horizontal="center" vertical="center" wrapText="1"/>
      <protection locked="0"/>
    </xf>
    <xf numFmtId="0" fontId="3" fillId="0" borderId="5" xfId="0" applyFont="1" applyBorder="1" applyAlignment="1" applyProtection="1">
      <alignment horizontal="center" vertical="center" wrapText="1"/>
      <protection locked="0"/>
    </xf>
    <xf numFmtId="0" fontId="3" fillId="0" borderId="1" xfId="0" applyFont="1" applyBorder="1" applyAlignment="1" applyProtection="1">
      <alignment horizontal="left" vertical="center" wrapText="1"/>
      <protection locked="0"/>
    </xf>
    <xf numFmtId="0" fontId="3" fillId="0" borderId="5" xfId="0" applyFont="1" applyBorder="1" applyAlignment="1" applyProtection="1">
      <alignment horizontal="left" vertical="center" wrapText="1"/>
      <protection locked="0"/>
    </xf>
    <xf numFmtId="0" fontId="3" fillId="0" borderId="2" xfId="0" applyFont="1" applyBorder="1" applyAlignment="1" applyProtection="1">
      <alignment horizontal="center" vertical="center" wrapText="1"/>
      <protection locked="0"/>
    </xf>
    <xf numFmtId="0" fontId="3" fillId="0" borderId="3" xfId="0" applyFont="1" applyBorder="1" applyAlignment="1" applyProtection="1">
      <alignment horizontal="center" vertical="center" wrapText="1"/>
      <protection locked="0"/>
    </xf>
    <xf numFmtId="0" fontId="3" fillId="0" borderId="4" xfId="0" applyFont="1" applyBorder="1" applyAlignment="1" applyProtection="1">
      <alignment horizontal="center" vertical="center" wrapText="1"/>
      <protection locked="0"/>
    </xf>
  </cellXfs>
  <cellStyles count="5">
    <cellStyle name="Обычный" xfId="0" builtinId="0"/>
    <cellStyle name="Обычный 2" xfId="4"/>
    <cellStyle name="Процентный 10" xfId="2"/>
    <cellStyle name="Финансовый" xfId="1" builtinId="3"/>
    <cellStyle name="Финансовый 11" xfId="3"/>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K158"/>
  <sheetViews>
    <sheetView tabSelected="1" view="pageBreakPreview" topLeftCell="A148" zoomScale="70" zoomScaleNormal="80" zoomScaleSheetLayoutView="70" workbookViewId="0">
      <selection activeCell="G151" sqref="G151"/>
    </sheetView>
  </sheetViews>
  <sheetFormatPr defaultRowHeight="13.8"/>
  <cols>
    <col min="1" max="1" width="12" style="1" customWidth="1"/>
    <col min="2" max="2" width="51.44140625" style="1" customWidth="1"/>
    <col min="3" max="3" width="12.88671875" style="1" customWidth="1"/>
    <col min="4" max="4" width="11.109375" style="1" customWidth="1"/>
    <col min="5" max="5" width="11.33203125" style="1" customWidth="1"/>
    <col min="6" max="6" width="15.5546875" style="1" customWidth="1"/>
    <col min="7" max="7" width="16.109375" style="1" customWidth="1"/>
    <col min="8" max="8" width="35.6640625" style="2" customWidth="1"/>
    <col min="9" max="9" width="16.109375" style="1" customWidth="1"/>
    <col min="10" max="10" width="47.6640625" style="2" customWidth="1"/>
    <col min="11" max="11" width="14.6640625" style="1" customWidth="1"/>
    <col min="12" max="256" width="0.88671875" style="1"/>
    <col min="257" max="257" width="12" style="1" customWidth="1"/>
    <col min="258" max="258" width="51.44140625" style="1" customWidth="1"/>
    <col min="259" max="259" width="12.88671875" style="1" customWidth="1"/>
    <col min="260" max="260" width="11.109375" style="1" customWidth="1"/>
    <col min="261" max="261" width="11.33203125" style="1" customWidth="1"/>
    <col min="262" max="262" width="11.5546875" style="1" customWidth="1"/>
    <col min="263" max="263" width="16.109375" style="1" customWidth="1"/>
    <col min="264" max="264" width="35.6640625" style="1" customWidth="1"/>
    <col min="265" max="265" width="16.109375" style="1" customWidth="1"/>
    <col min="266" max="266" width="47.6640625" style="1" customWidth="1"/>
    <col min="267" max="267" width="14.6640625" style="1" customWidth="1"/>
    <col min="268" max="512" width="0.88671875" style="1"/>
    <col min="513" max="513" width="12" style="1" customWidth="1"/>
    <col min="514" max="514" width="51.44140625" style="1" customWidth="1"/>
    <col min="515" max="515" width="12.88671875" style="1" customWidth="1"/>
    <col min="516" max="516" width="11.109375" style="1" customWidth="1"/>
    <col min="517" max="517" width="11.33203125" style="1" customWidth="1"/>
    <col min="518" max="518" width="11.5546875" style="1" customWidth="1"/>
    <col min="519" max="519" width="16.109375" style="1" customWidth="1"/>
    <col min="520" max="520" width="35.6640625" style="1" customWidth="1"/>
    <col min="521" max="521" width="16.109375" style="1" customWidth="1"/>
    <col min="522" max="522" width="47.6640625" style="1" customWidth="1"/>
    <col min="523" max="523" width="14.6640625" style="1" customWidth="1"/>
    <col min="524" max="768" width="0.88671875" style="1"/>
    <col min="769" max="769" width="12" style="1" customWidth="1"/>
    <col min="770" max="770" width="51.44140625" style="1" customWidth="1"/>
    <col min="771" max="771" width="12.88671875" style="1" customWidth="1"/>
    <col min="772" max="772" width="11.109375" style="1" customWidth="1"/>
    <col min="773" max="773" width="11.33203125" style="1" customWidth="1"/>
    <col min="774" max="774" width="11.5546875" style="1" customWidth="1"/>
    <col min="775" max="775" width="16.109375" style="1" customWidth="1"/>
    <col min="776" max="776" width="35.6640625" style="1" customWidth="1"/>
    <col min="777" max="777" width="16.109375" style="1" customWidth="1"/>
    <col min="778" max="778" width="47.6640625" style="1" customWidth="1"/>
    <col min="779" max="779" width="14.6640625" style="1" customWidth="1"/>
    <col min="780" max="1024" width="9.109375" style="1"/>
    <col min="1025" max="1025" width="12" style="1" customWidth="1"/>
    <col min="1026" max="1026" width="51.44140625" style="1" customWidth="1"/>
    <col min="1027" max="1027" width="12.88671875" style="1" customWidth="1"/>
    <col min="1028" max="1028" width="11.109375" style="1" customWidth="1"/>
    <col min="1029" max="1029" width="11.33203125" style="1" customWidth="1"/>
    <col min="1030" max="1030" width="11.5546875" style="1" customWidth="1"/>
    <col min="1031" max="1031" width="16.109375" style="1" customWidth="1"/>
    <col min="1032" max="1032" width="35.6640625" style="1" customWidth="1"/>
    <col min="1033" max="1033" width="16.109375" style="1" customWidth="1"/>
    <col min="1034" max="1034" width="47.6640625" style="1" customWidth="1"/>
    <col min="1035" max="1035" width="14.6640625" style="1" customWidth="1"/>
    <col min="1036" max="1280" width="0.88671875" style="1"/>
    <col min="1281" max="1281" width="12" style="1" customWidth="1"/>
    <col min="1282" max="1282" width="51.44140625" style="1" customWidth="1"/>
    <col min="1283" max="1283" width="12.88671875" style="1" customWidth="1"/>
    <col min="1284" max="1284" width="11.109375" style="1" customWidth="1"/>
    <col min="1285" max="1285" width="11.33203125" style="1" customWidth="1"/>
    <col min="1286" max="1286" width="11.5546875" style="1" customWidth="1"/>
    <col min="1287" max="1287" width="16.109375" style="1" customWidth="1"/>
    <col min="1288" max="1288" width="35.6640625" style="1" customWidth="1"/>
    <col min="1289" max="1289" width="16.109375" style="1" customWidth="1"/>
    <col min="1290" max="1290" width="47.6640625" style="1" customWidth="1"/>
    <col min="1291" max="1291" width="14.6640625" style="1" customWidth="1"/>
    <col min="1292" max="1536" width="0.88671875" style="1"/>
    <col min="1537" max="1537" width="12" style="1" customWidth="1"/>
    <col min="1538" max="1538" width="51.44140625" style="1" customWidth="1"/>
    <col min="1539" max="1539" width="12.88671875" style="1" customWidth="1"/>
    <col min="1540" max="1540" width="11.109375" style="1" customWidth="1"/>
    <col min="1541" max="1541" width="11.33203125" style="1" customWidth="1"/>
    <col min="1542" max="1542" width="11.5546875" style="1" customWidth="1"/>
    <col min="1543" max="1543" width="16.109375" style="1" customWidth="1"/>
    <col min="1544" max="1544" width="35.6640625" style="1" customWidth="1"/>
    <col min="1545" max="1545" width="16.109375" style="1" customWidth="1"/>
    <col min="1546" max="1546" width="47.6640625" style="1" customWidth="1"/>
    <col min="1547" max="1547" width="14.6640625" style="1" customWidth="1"/>
    <col min="1548" max="1792" width="0.88671875" style="1"/>
    <col min="1793" max="1793" width="12" style="1" customWidth="1"/>
    <col min="1794" max="1794" width="51.44140625" style="1" customWidth="1"/>
    <col min="1795" max="1795" width="12.88671875" style="1" customWidth="1"/>
    <col min="1796" max="1796" width="11.109375" style="1" customWidth="1"/>
    <col min="1797" max="1797" width="11.33203125" style="1" customWidth="1"/>
    <col min="1798" max="1798" width="11.5546875" style="1" customWidth="1"/>
    <col min="1799" max="1799" width="16.109375" style="1" customWidth="1"/>
    <col min="1800" max="1800" width="35.6640625" style="1" customWidth="1"/>
    <col min="1801" max="1801" width="16.109375" style="1" customWidth="1"/>
    <col min="1802" max="1802" width="47.6640625" style="1" customWidth="1"/>
    <col min="1803" max="1803" width="14.6640625" style="1" customWidth="1"/>
    <col min="1804" max="2048" width="9.109375" style="1"/>
    <col min="2049" max="2049" width="12" style="1" customWidth="1"/>
    <col min="2050" max="2050" width="51.44140625" style="1" customWidth="1"/>
    <col min="2051" max="2051" width="12.88671875" style="1" customWidth="1"/>
    <col min="2052" max="2052" width="11.109375" style="1" customWidth="1"/>
    <col min="2053" max="2053" width="11.33203125" style="1" customWidth="1"/>
    <col min="2054" max="2054" width="11.5546875" style="1" customWidth="1"/>
    <col min="2055" max="2055" width="16.109375" style="1" customWidth="1"/>
    <col min="2056" max="2056" width="35.6640625" style="1" customWidth="1"/>
    <col min="2057" max="2057" width="16.109375" style="1" customWidth="1"/>
    <col min="2058" max="2058" width="47.6640625" style="1" customWidth="1"/>
    <col min="2059" max="2059" width="14.6640625" style="1" customWidth="1"/>
    <col min="2060" max="2304" width="0.88671875" style="1"/>
    <col min="2305" max="2305" width="12" style="1" customWidth="1"/>
    <col min="2306" max="2306" width="51.44140625" style="1" customWidth="1"/>
    <col min="2307" max="2307" width="12.88671875" style="1" customWidth="1"/>
    <col min="2308" max="2308" width="11.109375" style="1" customWidth="1"/>
    <col min="2309" max="2309" width="11.33203125" style="1" customWidth="1"/>
    <col min="2310" max="2310" width="11.5546875" style="1" customWidth="1"/>
    <col min="2311" max="2311" width="16.109375" style="1" customWidth="1"/>
    <col min="2312" max="2312" width="35.6640625" style="1" customWidth="1"/>
    <col min="2313" max="2313" width="16.109375" style="1" customWidth="1"/>
    <col min="2314" max="2314" width="47.6640625" style="1" customWidth="1"/>
    <col min="2315" max="2315" width="14.6640625" style="1" customWidth="1"/>
    <col min="2316" max="2560" width="0.88671875" style="1"/>
    <col min="2561" max="2561" width="12" style="1" customWidth="1"/>
    <col min="2562" max="2562" width="51.44140625" style="1" customWidth="1"/>
    <col min="2563" max="2563" width="12.88671875" style="1" customWidth="1"/>
    <col min="2564" max="2564" width="11.109375" style="1" customWidth="1"/>
    <col min="2565" max="2565" width="11.33203125" style="1" customWidth="1"/>
    <col min="2566" max="2566" width="11.5546875" style="1" customWidth="1"/>
    <col min="2567" max="2567" width="16.109375" style="1" customWidth="1"/>
    <col min="2568" max="2568" width="35.6640625" style="1" customWidth="1"/>
    <col min="2569" max="2569" width="16.109375" style="1" customWidth="1"/>
    <col min="2570" max="2570" width="47.6640625" style="1" customWidth="1"/>
    <col min="2571" max="2571" width="14.6640625" style="1" customWidth="1"/>
    <col min="2572" max="2816" width="0.88671875" style="1"/>
    <col min="2817" max="2817" width="12" style="1" customWidth="1"/>
    <col min="2818" max="2818" width="51.44140625" style="1" customWidth="1"/>
    <col min="2819" max="2819" width="12.88671875" style="1" customWidth="1"/>
    <col min="2820" max="2820" width="11.109375" style="1" customWidth="1"/>
    <col min="2821" max="2821" width="11.33203125" style="1" customWidth="1"/>
    <col min="2822" max="2822" width="11.5546875" style="1" customWidth="1"/>
    <col min="2823" max="2823" width="16.109375" style="1" customWidth="1"/>
    <col min="2824" max="2824" width="35.6640625" style="1" customWidth="1"/>
    <col min="2825" max="2825" width="16.109375" style="1" customWidth="1"/>
    <col min="2826" max="2826" width="47.6640625" style="1" customWidth="1"/>
    <col min="2827" max="2827" width="14.6640625" style="1" customWidth="1"/>
    <col min="2828" max="3072" width="9.109375" style="1"/>
    <col min="3073" max="3073" width="12" style="1" customWidth="1"/>
    <col min="3074" max="3074" width="51.44140625" style="1" customWidth="1"/>
    <col min="3075" max="3075" width="12.88671875" style="1" customWidth="1"/>
    <col min="3076" max="3076" width="11.109375" style="1" customWidth="1"/>
    <col min="3077" max="3077" width="11.33203125" style="1" customWidth="1"/>
    <col min="3078" max="3078" width="11.5546875" style="1" customWidth="1"/>
    <col min="3079" max="3079" width="16.109375" style="1" customWidth="1"/>
    <col min="3080" max="3080" width="35.6640625" style="1" customWidth="1"/>
    <col min="3081" max="3081" width="16.109375" style="1" customWidth="1"/>
    <col min="3082" max="3082" width="47.6640625" style="1" customWidth="1"/>
    <col min="3083" max="3083" width="14.6640625" style="1" customWidth="1"/>
    <col min="3084" max="3328" width="0.88671875" style="1"/>
    <col min="3329" max="3329" width="12" style="1" customWidth="1"/>
    <col min="3330" max="3330" width="51.44140625" style="1" customWidth="1"/>
    <col min="3331" max="3331" width="12.88671875" style="1" customWidth="1"/>
    <col min="3332" max="3332" width="11.109375" style="1" customWidth="1"/>
    <col min="3333" max="3333" width="11.33203125" style="1" customWidth="1"/>
    <col min="3334" max="3334" width="11.5546875" style="1" customWidth="1"/>
    <col min="3335" max="3335" width="16.109375" style="1" customWidth="1"/>
    <col min="3336" max="3336" width="35.6640625" style="1" customWidth="1"/>
    <col min="3337" max="3337" width="16.109375" style="1" customWidth="1"/>
    <col min="3338" max="3338" width="47.6640625" style="1" customWidth="1"/>
    <col min="3339" max="3339" width="14.6640625" style="1" customWidth="1"/>
    <col min="3340" max="3584" width="0.88671875" style="1"/>
    <col min="3585" max="3585" width="12" style="1" customWidth="1"/>
    <col min="3586" max="3586" width="51.44140625" style="1" customWidth="1"/>
    <col min="3587" max="3587" width="12.88671875" style="1" customWidth="1"/>
    <col min="3588" max="3588" width="11.109375" style="1" customWidth="1"/>
    <col min="3589" max="3589" width="11.33203125" style="1" customWidth="1"/>
    <col min="3590" max="3590" width="11.5546875" style="1" customWidth="1"/>
    <col min="3591" max="3591" width="16.109375" style="1" customWidth="1"/>
    <col min="3592" max="3592" width="35.6640625" style="1" customWidth="1"/>
    <col min="3593" max="3593" width="16.109375" style="1" customWidth="1"/>
    <col min="3594" max="3594" width="47.6640625" style="1" customWidth="1"/>
    <col min="3595" max="3595" width="14.6640625" style="1" customWidth="1"/>
    <col min="3596" max="3840" width="0.88671875" style="1"/>
    <col min="3841" max="3841" width="12" style="1" customWidth="1"/>
    <col min="3842" max="3842" width="51.44140625" style="1" customWidth="1"/>
    <col min="3843" max="3843" width="12.88671875" style="1" customWidth="1"/>
    <col min="3844" max="3844" width="11.109375" style="1" customWidth="1"/>
    <col min="3845" max="3845" width="11.33203125" style="1" customWidth="1"/>
    <col min="3846" max="3846" width="11.5546875" style="1" customWidth="1"/>
    <col min="3847" max="3847" width="16.109375" style="1" customWidth="1"/>
    <col min="3848" max="3848" width="35.6640625" style="1" customWidth="1"/>
    <col min="3849" max="3849" width="16.109375" style="1" customWidth="1"/>
    <col min="3850" max="3850" width="47.6640625" style="1" customWidth="1"/>
    <col min="3851" max="3851" width="14.6640625" style="1" customWidth="1"/>
    <col min="3852" max="4096" width="9.109375" style="1"/>
    <col min="4097" max="4097" width="12" style="1" customWidth="1"/>
    <col min="4098" max="4098" width="51.44140625" style="1" customWidth="1"/>
    <col min="4099" max="4099" width="12.88671875" style="1" customWidth="1"/>
    <col min="4100" max="4100" width="11.109375" style="1" customWidth="1"/>
    <col min="4101" max="4101" width="11.33203125" style="1" customWidth="1"/>
    <col min="4102" max="4102" width="11.5546875" style="1" customWidth="1"/>
    <col min="4103" max="4103" width="16.109375" style="1" customWidth="1"/>
    <col min="4104" max="4104" width="35.6640625" style="1" customWidth="1"/>
    <col min="4105" max="4105" width="16.109375" style="1" customWidth="1"/>
    <col min="4106" max="4106" width="47.6640625" style="1" customWidth="1"/>
    <col min="4107" max="4107" width="14.6640625" style="1" customWidth="1"/>
    <col min="4108" max="4352" width="0.88671875" style="1"/>
    <col min="4353" max="4353" width="12" style="1" customWidth="1"/>
    <col min="4354" max="4354" width="51.44140625" style="1" customWidth="1"/>
    <col min="4355" max="4355" width="12.88671875" style="1" customWidth="1"/>
    <col min="4356" max="4356" width="11.109375" style="1" customWidth="1"/>
    <col min="4357" max="4357" width="11.33203125" style="1" customWidth="1"/>
    <col min="4358" max="4358" width="11.5546875" style="1" customWidth="1"/>
    <col min="4359" max="4359" width="16.109375" style="1" customWidth="1"/>
    <col min="4360" max="4360" width="35.6640625" style="1" customWidth="1"/>
    <col min="4361" max="4361" width="16.109375" style="1" customWidth="1"/>
    <col min="4362" max="4362" width="47.6640625" style="1" customWidth="1"/>
    <col min="4363" max="4363" width="14.6640625" style="1" customWidth="1"/>
    <col min="4364" max="4608" width="0.88671875" style="1"/>
    <col min="4609" max="4609" width="12" style="1" customWidth="1"/>
    <col min="4610" max="4610" width="51.44140625" style="1" customWidth="1"/>
    <col min="4611" max="4611" width="12.88671875" style="1" customWidth="1"/>
    <col min="4612" max="4612" width="11.109375" style="1" customWidth="1"/>
    <col min="4613" max="4613" width="11.33203125" style="1" customWidth="1"/>
    <col min="4614" max="4614" width="11.5546875" style="1" customWidth="1"/>
    <col min="4615" max="4615" width="16.109375" style="1" customWidth="1"/>
    <col min="4616" max="4616" width="35.6640625" style="1" customWidth="1"/>
    <col min="4617" max="4617" width="16.109375" style="1" customWidth="1"/>
    <col min="4618" max="4618" width="47.6640625" style="1" customWidth="1"/>
    <col min="4619" max="4619" width="14.6640625" style="1" customWidth="1"/>
    <col min="4620" max="4864" width="0.88671875" style="1"/>
    <col min="4865" max="4865" width="12" style="1" customWidth="1"/>
    <col min="4866" max="4866" width="51.44140625" style="1" customWidth="1"/>
    <col min="4867" max="4867" width="12.88671875" style="1" customWidth="1"/>
    <col min="4868" max="4868" width="11.109375" style="1" customWidth="1"/>
    <col min="4869" max="4869" width="11.33203125" style="1" customWidth="1"/>
    <col min="4870" max="4870" width="11.5546875" style="1" customWidth="1"/>
    <col min="4871" max="4871" width="16.109375" style="1" customWidth="1"/>
    <col min="4872" max="4872" width="35.6640625" style="1" customWidth="1"/>
    <col min="4873" max="4873" width="16.109375" style="1" customWidth="1"/>
    <col min="4874" max="4874" width="47.6640625" style="1" customWidth="1"/>
    <col min="4875" max="4875" width="14.6640625" style="1" customWidth="1"/>
    <col min="4876" max="5120" width="9.109375" style="1"/>
    <col min="5121" max="5121" width="12" style="1" customWidth="1"/>
    <col min="5122" max="5122" width="51.44140625" style="1" customWidth="1"/>
    <col min="5123" max="5123" width="12.88671875" style="1" customWidth="1"/>
    <col min="5124" max="5124" width="11.109375" style="1" customWidth="1"/>
    <col min="5125" max="5125" width="11.33203125" style="1" customWidth="1"/>
    <col min="5126" max="5126" width="11.5546875" style="1" customWidth="1"/>
    <col min="5127" max="5127" width="16.109375" style="1" customWidth="1"/>
    <col min="5128" max="5128" width="35.6640625" style="1" customWidth="1"/>
    <col min="5129" max="5129" width="16.109375" style="1" customWidth="1"/>
    <col min="5130" max="5130" width="47.6640625" style="1" customWidth="1"/>
    <col min="5131" max="5131" width="14.6640625" style="1" customWidth="1"/>
    <col min="5132" max="5376" width="0.88671875" style="1"/>
    <col min="5377" max="5377" width="12" style="1" customWidth="1"/>
    <col min="5378" max="5378" width="51.44140625" style="1" customWidth="1"/>
    <col min="5379" max="5379" width="12.88671875" style="1" customWidth="1"/>
    <col min="5380" max="5380" width="11.109375" style="1" customWidth="1"/>
    <col min="5381" max="5381" width="11.33203125" style="1" customWidth="1"/>
    <col min="5382" max="5382" width="11.5546875" style="1" customWidth="1"/>
    <col min="5383" max="5383" width="16.109375" style="1" customWidth="1"/>
    <col min="5384" max="5384" width="35.6640625" style="1" customWidth="1"/>
    <col min="5385" max="5385" width="16.109375" style="1" customWidth="1"/>
    <col min="5386" max="5386" width="47.6640625" style="1" customWidth="1"/>
    <col min="5387" max="5387" width="14.6640625" style="1" customWidth="1"/>
    <col min="5388" max="5632" width="0.88671875" style="1"/>
    <col min="5633" max="5633" width="12" style="1" customWidth="1"/>
    <col min="5634" max="5634" width="51.44140625" style="1" customWidth="1"/>
    <col min="5635" max="5635" width="12.88671875" style="1" customWidth="1"/>
    <col min="5636" max="5636" width="11.109375" style="1" customWidth="1"/>
    <col min="5637" max="5637" width="11.33203125" style="1" customWidth="1"/>
    <col min="5638" max="5638" width="11.5546875" style="1" customWidth="1"/>
    <col min="5639" max="5639" width="16.109375" style="1" customWidth="1"/>
    <col min="5640" max="5640" width="35.6640625" style="1" customWidth="1"/>
    <col min="5641" max="5641" width="16.109375" style="1" customWidth="1"/>
    <col min="5642" max="5642" width="47.6640625" style="1" customWidth="1"/>
    <col min="5643" max="5643" width="14.6640625" style="1" customWidth="1"/>
    <col min="5644" max="5888" width="0.88671875" style="1"/>
    <col min="5889" max="5889" width="12" style="1" customWidth="1"/>
    <col min="5890" max="5890" width="51.44140625" style="1" customWidth="1"/>
    <col min="5891" max="5891" width="12.88671875" style="1" customWidth="1"/>
    <col min="5892" max="5892" width="11.109375" style="1" customWidth="1"/>
    <col min="5893" max="5893" width="11.33203125" style="1" customWidth="1"/>
    <col min="5894" max="5894" width="11.5546875" style="1" customWidth="1"/>
    <col min="5895" max="5895" width="16.109375" style="1" customWidth="1"/>
    <col min="5896" max="5896" width="35.6640625" style="1" customWidth="1"/>
    <col min="5897" max="5897" width="16.109375" style="1" customWidth="1"/>
    <col min="5898" max="5898" width="47.6640625" style="1" customWidth="1"/>
    <col min="5899" max="5899" width="14.6640625" style="1" customWidth="1"/>
    <col min="5900" max="6144" width="9.109375" style="1"/>
    <col min="6145" max="6145" width="12" style="1" customWidth="1"/>
    <col min="6146" max="6146" width="51.44140625" style="1" customWidth="1"/>
    <col min="6147" max="6147" width="12.88671875" style="1" customWidth="1"/>
    <col min="6148" max="6148" width="11.109375" style="1" customWidth="1"/>
    <col min="6149" max="6149" width="11.33203125" style="1" customWidth="1"/>
    <col min="6150" max="6150" width="11.5546875" style="1" customWidth="1"/>
    <col min="6151" max="6151" width="16.109375" style="1" customWidth="1"/>
    <col min="6152" max="6152" width="35.6640625" style="1" customWidth="1"/>
    <col min="6153" max="6153" width="16.109375" style="1" customWidth="1"/>
    <col min="6154" max="6154" width="47.6640625" style="1" customWidth="1"/>
    <col min="6155" max="6155" width="14.6640625" style="1" customWidth="1"/>
    <col min="6156" max="6400" width="0.88671875" style="1"/>
    <col min="6401" max="6401" width="12" style="1" customWidth="1"/>
    <col min="6402" max="6402" width="51.44140625" style="1" customWidth="1"/>
    <col min="6403" max="6403" width="12.88671875" style="1" customWidth="1"/>
    <col min="6404" max="6404" width="11.109375" style="1" customWidth="1"/>
    <col min="6405" max="6405" width="11.33203125" style="1" customWidth="1"/>
    <col min="6406" max="6406" width="11.5546875" style="1" customWidth="1"/>
    <col min="6407" max="6407" width="16.109375" style="1" customWidth="1"/>
    <col min="6408" max="6408" width="35.6640625" style="1" customWidth="1"/>
    <col min="6409" max="6409" width="16.109375" style="1" customWidth="1"/>
    <col min="6410" max="6410" width="47.6640625" style="1" customWidth="1"/>
    <col min="6411" max="6411" width="14.6640625" style="1" customWidth="1"/>
    <col min="6412" max="6656" width="0.88671875" style="1"/>
    <col min="6657" max="6657" width="12" style="1" customWidth="1"/>
    <col min="6658" max="6658" width="51.44140625" style="1" customWidth="1"/>
    <col min="6659" max="6659" width="12.88671875" style="1" customWidth="1"/>
    <col min="6660" max="6660" width="11.109375" style="1" customWidth="1"/>
    <col min="6661" max="6661" width="11.33203125" style="1" customWidth="1"/>
    <col min="6662" max="6662" width="11.5546875" style="1" customWidth="1"/>
    <col min="6663" max="6663" width="16.109375" style="1" customWidth="1"/>
    <col min="6664" max="6664" width="35.6640625" style="1" customWidth="1"/>
    <col min="6665" max="6665" width="16.109375" style="1" customWidth="1"/>
    <col min="6666" max="6666" width="47.6640625" style="1" customWidth="1"/>
    <col min="6667" max="6667" width="14.6640625" style="1" customWidth="1"/>
    <col min="6668" max="6912" width="0.88671875" style="1"/>
    <col min="6913" max="6913" width="12" style="1" customWidth="1"/>
    <col min="6914" max="6914" width="51.44140625" style="1" customWidth="1"/>
    <col min="6915" max="6915" width="12.88671875" style="1" customWidth="1"/>
    <col min="6916" max="6916" width="11.109375" style="1" customWidth="1"/>
    <col min="6917" max="6917" width="11.33203125" style="1" customWidth="1"/>
    <col min="6918" max="6918" width="11.5546875" style="1" customWidth="1"/>
    <col min="6919" max="6919" width="16.109375" style="1" customWidth="1"/>
    <col min="6920" max="6920" width="35.6640625" style="1" customWidth="1"/>
    <col min="6921" max="6921" width="16.109375" style="1" customWidth="1"/>
    <col min="6922" max="6922" width="47.6640625" style="1" customWidth="1"/>
    <col min="6923" max="6923" width="14.6640625" style="1" customWidth="1"/>
    <col min="6924" max="7168" width="9.109375" style="1"/>
    <col min="7169" max="7169" width="12" style="1" customWidth="1"/>
    <col min="7170" max="7170" width="51.44140625" style="1" customWidth="1"/>
    <col min="7171" max="7171" width="12.88671875" style="1" customWidth="1"/>
    <col min="7172" max="7172" width="11.109375" style="1" customWidth="1"/>
    <col min="7173" max="7173" width="11.33203125" style="1" customWidth="1"/>
    <col min="7174" max="7174" width="11.5546875" style="1" customWidth="1"/>
    <col min="7175" max="7175" width="16.109375" style="1" customWidth="1"/>
    <col min="7176" max="7176" width="35.6640625" style="1" customWidth="1"/>
    <col min="7177" max="7177" width="16.109375" style="1" customWidth="1"/>
    <col min="7178" max="7178" width="47.6640625" style="1" customWidth="1"/>
    <col min="7179" max="7179" width="14.6640625" style="1" customWidth="1"/>
    <col min="7180" max="7424" width="0.88671875" style="1"/>
    <col min="7425" max="7425" width="12" style="1" customWidth="1"/>
    <col min="7426" max="7426" width="51.44140625" style="1" customWidth="1"/>
    <col min="7427" max="7427" width="12.88671875" style="1" customWidth="1"/>
    <col min="7428" max="7428" width="11.109375" style="1" customWidth="1"/>
    <col min="7429" max="7429" width="11.33203125" style="1" customWidth="1"/>
    <col min="7430" max="7430" width="11.5546875" style="1" customWidth="1"/>
    <col min="7431" max="7431" width="16.109375" style="1" customWidth="1"/>
    <col min="7432" max="7432" width="35.6640625" style="1" customWidth="1"/>
    <col min="7433" max="7433" width="16.109375" style="1" customWidth="1"/>
    <col min="7434" max="7434" width="47.6640625" style="1" customWidth="1"/>
    <col min="7435" max="7435" width="14.6640625" style="1" customWidth="1"/>
    <col min="7436" max="7680" width="0.88671875" style="1"/>
    <col min="7681" max="7681" width="12" style="1" customWidth="1"/>
    <col min="7682" max="7682" width="51.44140625" style="1" customWidth="1"/>
    <col min="7683" max="7683" width="12.88671875" style="1" customWidth="1"/>
    <col min="7684" max="7684" width="11.109375" style="1" customWidth="1"/>
    <col min="7685" max="7685" width="11.33203125" style="1" customWidth="1"/>
    <col min="7686" max="7686" width="11.5546875" style="1" customWidth="1"/>
    <col min="7687" max="7687" width="16.109375" style="1" customWidth="1"/>
    <col min="7688" max="7688" width="35.6640625" style="1" customWidth="1"/>
    <col min="7689" max="7689" width="16.109375" style="1" customWidth="1"/>
    <col min="7690" max="7690" width="47.6640625" style="1" customWidth="1"/>
    <col min="7691" max="7691" width="14.6640625" style="1" customWidth="1"/>
    <col min="7692" max="7936" width="0.88671875" style="1"/>
    <col min="7937" max="7937" width="12" style="1" customWidth="1"/>
    <col min="7938" max="7938" width="51.44140625" style="1" customWidth="1"/>
    <col min="7939" max="7939" width="12.88671875" style="1" customWidth="1"/>
    <col min="7940" max="7940" width="11.109375" style="1" customWidth="1"/>
    <col min="7941" max="7941" width="11.33203125" style="1" customWidth="1"/>
    <col min="7942" max="7942" width="11.5546875" style="1" customWidth="1"/>
    <col min="7943" max="7943" width="16.109375" style="1" customWidth="1"/>
    <col min="7944" max="7944" width="35.6640625" style="1" customWidth="1"/>
    <col min="7945" max="7945" width="16.109375" style="1" customWidth="1"/>
    <col min="7946" max="7946" width="47.6640625" style="1" customWidth="1"/>
    <col min="7947" max="7947" width="14.6640625" style="1" customWidth="1"/>
    <col min="7948" max="8192" width="9.109375" style="1"/>
    <col min="8193" max="8193" width="12" style="1" customWidth="1"/>
    <col min="8194" max="8194" width="51.44140625" style="1" customWidth="1"/>
    <col min="8195" max="8195" width="12.88671875" style="1" customWidth="1"/>
    <col min="8196" max="8196" width="11.109375" style="1" customWidth="1"/>
    <col min="8197" max="8197" width="11.33203125" style="1" customWidth="1"/>
    <col min="8198" max="8198" width="11.5546875" style="1" customWidth="1"/>
    <col min="8199" max="8199" width="16.109375" style="1" customWidth="1"/>
    <col min="8200" max="8200" width="35.6640625" style="1" customWidth="1"/>
    <col min="8201" max="8201" width="16.109375" style="1" customWidth="1"/>
    <col min="8202" max="8202" width="47.6640625" style="1" customWidth="1"/>
    <col min="8203" max="8203" width="14.6640625" style="1" customWidth="1"/>
    <col min="8204" max="8448" width="0.88671875" style="1"/>
    <col min="8449" max="8449" width="12" style="1" customWidth="1"/>
    <col min="8450" max="8450" width="51.44140625" style="1" customWidth="1"/>
    <col min="8451" max="8451" width="12.88671875" style="1" customWidth="1"/>
    <col min="8452" max="8452" width="11.109375" style="1" customWidth="1"/>
    <col min="8453" max="8453" width="11.33203125" style="1" customWidth="1"/>
    <col min="8454" max="8454" width="11.5546875" style="1" customWidth="1"/>
    <col min="8455" max="8455" width="16.109375" style="1" customWidth="1"/>
    <col min="8456" max="8456" width="35.6640625" style="1" customWidth="1"/>
    <col min="8457" max="8457" width="16.109375" style="1" customWidth="1"/>
    <col min="8458" max="8458" width="47.6640625" style="1" customWidth="1"/>
    <col min="8459" max="8459" width="14.6640625" style="1" customWidth="1"/>
    <col min="8460" max="8704" width="0.88671875" style="1"/>
    <col min="8705" max="8705" width="12" style="1" customWidth="1"/>
    <col min="8706" max="8706" width="51.44140625" style="1" customWidth="1"/>
    <col min="8707" max="8707" width="12.88671875" style="1" customWidth="1"/>
    <col min="8708" max="8708" width="11.109375" style="1" customWidth="1"/>
    <col min="8709" max="8709" width="11.33203125" style="1" customWidth="1"/>
    <col min="8710" max="8710" width="11.5546875" style="1" customWidth="1"/>
    <col min="8711" max="8711" width="16.109375" style="1" customWidth="1"/>
    <col min="8712" max="8712" width="35.6640625" style="1" customWidth="1"/>
    <col min="8713" max="8713" width="16.109375" style="1" customWidth="1"/>
    <col min="8714" max="8714" width="47.6640625" style="1" customWidth="1"/>
    <col min="8715" max="8715" width="14.6640625" style="1" customWidth="1"/>
    <col min="8716" max="8960" width="0.88671875" style="1"/>
    <col min="8961" max="8961" width="12" style="1" customWidth="1"/>
    <col min="8962" max="8962" width="51.44140625" style="1" customWidth="1"/>
    <col min="8963" max="8963" width="12.88671875" style="1" customWidth="1"/>
    <col min="8964" max="8964" width="11.109375" style="1" customWidth="1"/>
    <col min="8965" max="8965" width="11.33203125" style="1" customWidth="1"/>
    <col min="8966" max="8966" width="11.5546875" style="1" customWidth="1"/>
    <col min="8967" max="8967" width="16.109375" style="1" customWidth="1"/>
    <col min="8968" max="8968" width="35.6640625" style="1" customWidth="1"/>
    <col min="8969" max="8969" width="16.109375" style="1" customWidth="1"/>
    <col min="8970" max="8970" width="47.6640625" style="1" customWidth="1"/>
    <col min="8971" max="8971" width="14.6640625" style="1" customWidth="1"/>
    <col min="8972" max="9216" width="9.109375" style="1"/>
    <col min="9217" max="9217" width="12" style="1" customWidth="1"/>
    <col min="9218" max="9218" width="51.44140625" style="1" customWidth="1"/>
    <col min="9219" max="9219" width="12.88671875" style="1" customWidth="1"/>
    <col min="9220" max="9220" width="11.109375" style="1" customWidth="1"/>
    <col min="9221" max="9221" width="11.33203125" style="1" customWidth="1"/>
    <col min="9222" max="9222" width="11.5546875" style="1" customWidth="1"/>
    <col min="9223" max="9223" width="16.109375" style="1" customWidth="1"/>
    <col min="9224" max="9224" width="35.6640625" style="1" customWidth="1"/>
    <col min="9225" max="9225" width="16.109375" style="1" customWidth="1"/>
    <col min="9226" max="9226" width="47.6640625" style="1" customWidth="1"/>
    <col min="9227" max="9227" width="14.6640625" style="1" customWidth="1"/>
    <col min="9228" max="9472" width="0.88671875" style="1"/>
    <col min="9473" max="9473" width="12" style="1" customWidth="1"/>
    <col min="9474" max="9474" width="51.44140625" style="1" customWidth="1"/>
    <col min="9475" max="9475" width="12.88671875" style="1" customWidth="1"/>
    <col min="9476" max="9476" width="11.109375" style="1" customWidth="1"/>
    <col min="9477" max="9477" width="11.33203125" style="1" customWidth="1"/>
    <col min="9478" max="9478" width="11.5546875" style="1" customWidth="1"/>
    <col min="9479" max="9479" width="16.109375" style="1" customWidth="1"/>
    <col min="9480" max="9480" width="35.6640625" style="1" customWidth="1"/>
    <col min="9481" max="9481" width="16.109375" style="1" customWidth="1"/>
    <col min="9482" max="9482" width="47.6640625" style="1" customWidth="1"/>
    <col min="9483" max="9483" width="14.6640625" style="1" customWidth="1"/>
    <col min="9484" max="9728" width="0.88671875" style="1"/>
    <col min="9729" max="9729" width="12" style="1" customWidth="1"/>
    <col min="9730" max="9730" width="51.44140625" style="1" customWidth="1"/>
    <col min="9731" max="9731" width="12.88671875" style="1" customWidth="1"/>
    <col min="9732" max="9732" width="11.109375" style="1" customWidth="1"/>
    <col min="9733" max="9733" width="11.33203125" style="1" customWidth="1"/>
    <col min="9734" max="9734" width="11.5546875" style="1" customWidth="1"/>
    <col min="9735" max="9735" width="16.109375" style="1" customWidth="1"/>
    <col min="9736" max="9736" width="35.6640625" style="1" customWidth="1"/>
    <col min="9737" max="9737" width="16.109375" style="1" customWidth="1"/>
    <col min="9738" max="9738" width="47.6640625" style="1" customWidth="1"/>
    <col min="9739" max="9739" width="14.6640625" style="1" customWidth="1"/>
    <col min="9740" max="9984" width="0.88671875" style="1"/>
    <col min="9985" max="9985" width="12" style="1" customWidth="1"/>
    <col min="9986" max="9986" width="51.44140625" style="1" customWidth="1"/>
    <col min="9987" max="9987" width="12.88671875" style="1" customWidth="1"/>
    <col min="9988" max="9988" width="11.109375" style="1" customWidth="1"/>
    <col min="9989" max="9989" width="11.33203125" style="1" customWidth="1"/>
    <col min="9990" max="9990" width="11.5546875" style="1" customWidth="1"/>
    <col min="9991" max="9991" width="16.109375" style="1" customWidth="1"/>
    <col min="9992" max="9992" width="35.6640625" style="1" customWidth="1"/>
    <col min="9993" max="9993" width="16.109375" style="1" customWidth="1"/>
    <col min="9994" max="9994" width="47.6640625" style="1" customWidth="1"/>
    <col min="9995" max="9995" width="14.6640625" style="1" customWidth="1"/>
    <col min="9996" max="10240" width="9.109375" style="1"/>
    <col min="10241" max="10241" width="12" style="1" customWidth="1"/>
    <col min="10242" max="10242" width="51.44140625" style="1" customWidth="1"/>
    <col min="10243" max="10243" width="12.88671875" style="1" customWidth="1"/>
    <col min="10244" max="10244" width="11.109375" style="1" customWidth="1"/>
    <col min="10245" max="10245" width="11.33203125" style="1" customWidth="1"/>
    <col min="10246" max="10246" width="11.5546875" style="1" customWidth="1"/>
    <col min="10247" max="10247" width="16.109375" style="1" customWidth="1"/>
    <col min="10248" max="10248" width="35.6640625" style="1" customWidth="1"/>
    <col min="10249" max="10249" width="16.109375" style="1" customWidth="1"/>
    <col min="10250" max="10250" width="47.6640625" style="1" customWidth="1"/>
    <col min="10251" max="10251" width="14.6640625" style="1" customWidth="1"/>
    <col min="10252" max="10496" width="0.88671875" style="1"/>
    <col min="10497" max="10497" width="12" style="1" customWidth="1"/>
    <col min="10498" max="10498" width="51.44140625" style="1" customWidth="1"/>
    <col min="10499" max="10499" width="12.88671875" style="1" customWidth="1"/>
    <col min="10500" max="10500" width="11.109375" style="1" customWidth="1"/>
    <col min="10501" max="10501" width="11.33203125" style="1" customWidth="1"/>
    <col min="10502" max="10502" width="11.5546875" style="1" customWidth="1"/>
    <col min="10503" max="10503" width="16.109375" style="1" customWidth="1"/>
    <col min="10504" max="10504" width="35.6640625" style="1" customWidth="1"/>
    <col min="10505" max="10505" width="16.109375" style="1" customWidth="1"/>
    <col min="10506" max="10506" width="47.6640625" style="1" customWidth="1"/>
    <col min="10507" max="10507" width="14.6640625" style="1" customWidth="1"/>
    <col min="10508" max="10752" width="0.88671875" style="1"/>
    <col min="10753" max="10753" width="12" style="1" customWidth="1"/>
    <col min="10754" max="10754" width="51.44140625" style="1" customWidth="1"/>
    <col min="10755" max="10755" width="12.88671875" style="1" customWidth="1"/>
    <col min="10756" max="10756" width="11.109375" style="1" customWidth="1"/>
    <col min="10757" max="10757" width="11.33203125" style="1" customWidth="1"/>
    <col min="10758" max="10758" width="11.5546875" style="1" customWidth="1"/>
    <col min="10759" max="10759" width="16.109375" style="1" customWidth="1"/>
    <col min="10760" max="10760" width="35.6640625" style="1" customWidth="1"/>
    <col min="10761" max="10761" width="16.109375" style="1" customWidth="1"/>
    <col min="10762" max="10762" width="47.6640625" style="1" customWidth="1"/>
    <col min="10763" max="10763" width="14.6640625" style="1" customWidth="1"/>
    <col min="10764" max="11008" width="0.88671875" style="1"/>
    <col min="11009" max="11009" width="12" style="1" customWidth="1"/>
    <col min="11010" max="11010" width="51.44140625" style="1" customWidth="1"/>
    <col min="11011" max="11011" width="12.88671875" style="1" customWidth="1"/>
    <col min="11012" max="11012" width="11.109375" style="1" customWidth="1"/>
    <col min="11013" max="11013" width="11.33203125" style="1" customWidth="1"/>
    <col min="11014" max="11014" width="11.5546875" style="1" customWidth="1"/>
    <col min="11015" max="11015" width="16.109375" style="1" customWidth="1"/>
    <col min="11016" max="11016" width="35.6640625" style="1" customWidth="1"/>
    <col min="11017" max="11017" width="16.109375" style="1" customWidth="1"/>
    <col min="11018" max="11018" width="47.6640625" style="1" customWidth="1"/>
    <col min="11019" max="11019" width="14.6640625" style="1" customWidth="1"/>
    <col min="11020" max="11264" width="9.109375" style="1"/>
    <col min="11265" max="11265" width="12" style="1" customWidth="1"/>
    <col min="11266" max="11266" width="51.44140625" style="1" customWidth="1"/>
    <col min="11267" max="11267" width="12.88671875" style="1" customWidth="1"/>
    <col min="11268" max="11268" width="11.109375" style="1" customWidth="1"/>
    <col min="11269" max="11269" width="11.33203125" style="1" customWidth="1"/>
    <col min="11270" max="11270" width="11.5546875" style="1" customWidth="1"/>
    <col min="11271" max="11271" width="16.109375" style="1" customWidth="1"/>
    <col min="11272" max="11272" width="35.6640625" style="1" customWidth="1"/>
    <col min="11273" max="11273" width="16.109375" style="1" customWidth="1"/>
    <col min="11274" max="11274" width="47.6640625" style="1" customWidth="1"/>
    <col min="11275" max="11275" width="14.6640625" style="1" customWidth="1"/>
    <col min="11276" max="11520" width="0.88671875" style="1"/>
    <col min="11521" max="11521" width="12" style="1" customWidth="1"/>
    <col min="11522" max="11522" width="51.44140625" style="1" customWidth="1"/>
    <col min="11523" max="11523" width="12.88671875" style="1" customWidth="1"/>
    <col min="11524" max="11524" width="11.109375" style="1" customWidth="1"/>
    <col min="11525" max="11525" width="11.33203125" style="1" customWidth="1"/>
    <col min="11526" max="11526" width="11.5546875" style="1" customWidth="1"/>
    <col min="11527" max="11527" width="16.109375" style="1" customWidth="1"/>
    <col min="11528" max="11528" width="35.6640625" style="1" customWidth="1"/>
    <col min="11529" max="11529" width="16.109375" style="1" customWidth="1"/>
    <col min="11530" max="11530" width="47.6640625" style="1" customWidth="1"/>
    <col min="11531" max="11531" width="14.6640625" style="1" customWidth="1"/>
    <col min="11532" max="11776" width="0.88671875" style="1"/>
    <col min="11777" max="11777" width="12" style="1" customWidth="1"/>
    <col min="11778" max="11778" width="51.44140625" style="1" customWidth="1"/>
    <col min="11779" max="11779" width="12.88671875" style="1" customWidth="1"/>
    <col min="11780" max="11780" width="11.109375" style="1" customWidth="1"/>
    <col min="11781" max="11781" width="11.33203125" style="1" customWidth="1"/>
    <col min="11782" max="11782" width="11.5546875" style="1" customWidth="1"/>
    <col min="11783" max="11783" width="16.109375" style="1" customWidth="1"/>
    <col min="11784" max="11784" width="35.6640625" style="1" customWidth="1"/>
    <col min="11785" max="11785" width="16.109375" style="1" customWidth="1"/>
    <col min="11786" max="11786" width="47.6640625" style="1" customWidth="1"/>
    <col min="11787" max="11787" width="14.6640625" style="1" customWidth="1"/>
    <col min="11788" max="12032" width="0.88671875" style="1"/>
    <col min="12033" max="12033" width="12" style="1" customWidth="1"/>
    <col min="12034" max="12034" width="51.44140625" style="1" customWidth="1"/>
    <col min="12035" max="12035" width="12.88671875" style="1" customWidth="1"/>
    <col min="12036" max="12036" width="11.109375" style="1" customWidth="1"/>
    <col min="12037" max="12037" width="11.33203125" style="1" customWidth="1"/>
    <col min="12038" max="12038" width="11.5546875" style="1" customWidth="1"/>
    <col min="12039" max="12039" width="16.109375" style="1" customWidth="1"/>
    <col min="12040" max="12040" width="35.6640625" style="1" customWidth="1"/>
    <col min="12041" max="12041" width="16.109375" style="1" customWidth="1"/>
    <col min="12042" max="12042" width="47.6640625" style="1" customWidth="1"/>
    <col min="12043" max="12043" width="14.6640625" style="1" customWidth="1"/>
    <col min="12044" max="12288" width="9.109375" style="1"/>
    <col min="12289" max="12289" width="12" style="1" customWidth="1"/>
    <col min="12290" max="12290" width="51.44140625" style="1" customWidth="1"/>
    <col min="12291" max="12291" width="12.88671875" style="1" customWidth="1"/>
    <col min="12292" max="12292" width="11.109375" style="1" customWidth="1"/>
    <col min="12293" max="12293" width="11.33203125" style="1" customWidth="1"/>
    <col min="12294" max="12294" width="11.5546875" style="1" customWidth="1"/>
    <col min="12295" max="12295" width="16.109375" style="1" customWidth="1"/>
    <col min="12296" max="12296" width="35.6640625" style="1" customWidth="1"/>
    <col min="12297" max="12297" width="16.109375" style="1" customWidth="1"/>
    <col min="12298" max="12298" width="47.6640625" style="1" customWidth="1"/>
    <col min="12299" max="12299" width="14.6640625" style="1" customWidth="1"/>
    <col min="12300" max="12544" width="0.88671875" style="1"/>
    <col min="12545" max="12545" width="12" style="1" customWidth="1"/>
    <col min="12546" max="12546" width="51.44140625" style="1" customWidth="1"/>
    <col min="12547" max="12547" width="12.88671875" style="1" customWidth="1"/>
    <col min="12548" max="12548" width="11.109375" style="1" customWidth="1"/>
    <col min="12549" max="12549" width="11.33203125" style="1" customWidth="1"/>
    <col min="12550" max="12550" width="11.5546875" style="1" customWidth="1"/>
    <col min="12551" max="12551" width="16.109375" style="1" customWidth="1"/>
    <col min="12552" max="12552" width="35.6640625" style="1" customWidth="1"/>
    <col min="12553" max="12553" width="16.109375" style="1" customWidth="1"/>
    <col min="12554" max="12554" width="47.6640625" style="1" customWidth="1"/>
    <col min="12555" max="12555" width="14.6640625" style="1" customWidth="1"/>
    <col min="12556" max="12800" width="0.88671875" style="1"/>
    <col min="12801" max="12801" width="12" style="1" customWidth="1"/>
    <col min="12802" max="12802" width="51.44140625" style="1" customWidth="1"/>
    <col min="12803" max="12803" width="12.88671875" style="1" customWidth="1"/>
    <col min="12804" max="12804" width="11.109375" style="1" customWidth="1"/>
    <col min="12805" max="12805" width="11.33203125" style="1" customWidth="1"/>
    <col min="12806" max="12806" width="11.5546875" style="1" customWidth="1"/>
    <col min="12807" max="12807" width="16.109375" style="1" customWidth="1"/>
    <col min="12808" max="12808" width="35.6640625" style="1" customWidth="1"/>
    <col min="12809" max="12809" width="16.109375" style="1" customWidth="1"/>
    <col min="12810" max="12810" width="47.6640625" style="1" customWidth="1"/>
    <col min="12811" max="12811" width="14.6640625" style="1" customWidth="1"/>
    <col min="12812" max="13056" width="0.88671875" style="1"/>
    <col min="13057" max="13057" width="12" style="1" customWidth="1"/>
    <col min="13058" max="13058" width="51.44140625" style="1" customWidth="1"/>
    <col min="13059" max="13059" width="12.88671875" style="1" customWidth="1"/>
    <col min="13060" max="13060" width="11.109375" style="1" customWidth="1"/>
    <col min="13061" max="13061" width="11.33203125" style="1" customWidth="1"/>
    <col min="13062" max="13062" width="11.5546875" style="1" customWidth="1"/>
    <col min="13063" max="13063" width="16.109375" style="1" customWidth="1"/>
    <col min="13064" max="13064" width="35.6640625" style="1" customWidth="1"/>
    <col min="13065" max="13065" width="16.109375" style="1" customWidth="1"/>
    <col min="13066" max="13066" width="47.6640625" style="1" customWidth="1"/>
    <col min="13067" max="13067" width="14.6640625" style="1" customWidth="1"/>
    <col min="13068" max="13312" width="9.109375" style="1"/>
    <col min="13313" max="13313" width="12" style="1" customWidth="1"/>
    <col min="13314" max="13314" width="51.44140625" style="1" customWidth="1"/>
    <col min="13315" max="13315" width="12.88671875" style="1" customWidth="1"/>
    <col min="13316" max="13316" width="11.109375" style="1" customWidth="1"/>
    <col min="13317" max="13317" width="11.33203125" style="1" customWidth="1"/>
    <col min="13318" max="13318" width="11.5546875" style="1" customWidth="1"/>
    <col min="13319" max="13319" width="16.109375" style="1" customWidth="1"/>
    <col min="13320" max="13320" width="35.6640625" style="1" customWidth="1"/>
    <col min="13321" max="13321" width="16.109375" style="1" customWidth="1"/>
    <col min="13322" max="13322" width="47.6640625" style="1" customWidth="1"/>
    <col min="13323" max="13323" width="14.6640625" style="1" customWidth="1"/>
    <col min="13324" max="13568" width="0.88671875" style="1"/>
    <col min="13569" max="13569" width="12" style="1" customWidth="1"/>
    <col min="13570" max="13570" width="51.44140625" style="1" customWidth="1"/>
    <col min="13571" max="13571" width="12.88671875" style="1" customWidth="1"/>
    <col min="13572" max="13572" width="11.109375" style="1" customWidth="1"/>
    <col min="13573" max="13573" width="11.33203125" style="1" customWidth="1"/>
    <col min="13574" max="13574" width="11.5546875" style="1" customWidth="1"/>
    <col min="13575" max="13575" width="16.109375" style="1" customWidth="1"/>
    <col min="13576" max="13576" width="35.6640625" style="1" customWidth="1"/>
    <col min="13577" max="13577" width="16.109375" style="1" customWidth="1"/>
    <col min="13578" max="13578" width="47.6640625" style="1" customWidth="1"/>
    <col min="13579" max="13579" width="14.6640625" style="1" customWidth="1"/>
    <col min="13580" max="13824" width="0.88671875" style="1"/>
    <col min="13825" max="13825" width="12" style="1" customWidth="1"/>
    <col min="13826" max="13826" width="51.44140625" style="1" customWidth="1"/>
    <col min="13827" max="13827" width="12.88671875" style="1" customWidth="1"/>
    <col min="13828" max="13828" width="11.109375" style="1" customWidth="1"/>
    <col min="13829" max="13829" width="11.33203125" style="1" customWidth="1"/>
    <col min="13830" max="13830" width="11.5546875" style="1" customWidth="1"/>
    <col min="13831" max="13831" width="16.109375" style="1" customWidth="1"/>
    <col min="13832" max="13832" width="35.6640625" style="1" customWidth="1"/>
    <col min="13833" max="13833" width="16.109375" style="1" customWidth="1"/>
    <col min="13834" max="13834" width="47.6640625" style="1" customWidth="1"/>
    <col min="13835" max="13835" width="14.6640625" style="1" customWidth="1"/>
    <col min="13836" max="14080" width="0.88671875" style="1"/>
    <col min="14081" max="14081" width="12" style="1" customWidth="1"/>
    <col min="14082" max="14082" width="51.44140625" style="1" customWidth="1"/>
    <col min="14083" max="14083" width="12.88671875" style="1" customWidth="1"/>
    <col min="14084" max="14084" width="11.109375" style="1" customWidth="1"/>
    <col min="14085" max="14085" width="11.33203125" style="1" customWidth="1"/>
    <col min="14086" max="14086" width="11.5546875" style="1" customWidth="1"/>
    <col min="14087" max="14087" width="16.109375" style="1" customWidth="1"/>
    <col min="14088" max="14088" width="35.6640625" style="1" customWidth="1"/>
    <col min="14089" max="14089" width="16.109375" style="1" customWidth="1"/>
    <col min="14090" max="14090" width="47.6640625" style="1" customWidth="1"/>
    <col min="14091" max="14091" width="14.6640625" style="1" customWidth="1"/>
    <col min="14092" max="14336" width="9.109375" style="1"/>
    <col min="14337" max="14337" width="12" style="1" customWidth="1"/>
    <col min="14338" max="14338" width="51.44140625" style="1" customWidth="1"/>
    <col min="14339" max="14339" width="12.88671875" style="1" customWidth="1"/>
    <col min="14340" max="14340" width="11.109375" style="1" customWidth="1"/>
    <col min="14341" max="14341" width="11.33203125" style="1" customWidth="1"/>
    <col min="14342" max="14342" width="11.5546875" style="1" customWidth="1"/>
    <col min="14343" max="14343" width="16.109375" style="1" customWidth="1"/>
    <col min="14344" max="14344" width="35.6640625" style="1" customWidth="1"/>
    <col min="14345" max="14345" width="16.109375" style="1" customWidth="1"/>
    <col min="14346" max="14346" width="47.6640625" style="1" customWidth="1"/>
    <col min="14347" max="14347" width="14.6640625" style="1" customWidth="1"/>
    <col min="14348" max="14592" width="0.88671875" style="1"/>
    <col min="14593" max="14593" width="12" style="1" customWidth="1"/>
    <col min="14594" max="14594" width="51.44140625" style="1" customWidth="1"/>
    <col min="14595" max="14595" width="12.88671875" style="1" customWidth="1"/>
    <col min="14596" max="14596" width="11.109375" style="1" customWidth="1"/>
    <col min="14597" max="14597" width="11.33203125" style="1" customWidth="1"/>
    <col min="14598" max="14598" width="11.5546875" style="1" customWidth="1"/>
    <col min="14599" max="14599" width="16.109375" style="1" customWidth="1"/>
    <col min="14600" max="14600" width="35.6640625" style="1" customWidth="1"/>
    <col min="14601" max="14601" width="16.109375" style="1" customWidth="1"/>
    <col min="14602" max="14602" width="47.6640625" style="1" customWidth="1"/>
    <col min="14603" max="14603" width="14.6640625" style="1" customWidth="1"/>
    <col min="14604" max="14848" width="0.88671875" style="1"/>
    <col min="14849" max="14849" width="12" style="1" customWidth="1"/>
    <col min="14850" max="14850" width="51.44140625" style="1" customWidth="1"/>
    <col min="14851" max="14851" width="12.88671875" style="1" customWidth="1"/>
    <col min="14852" max="14852" width="11.109375" style="1" customWidth="1"/>
    <col min="14853" max="14853" width="11.33203125" style="1" customWidth="1"/>
    <col min="14854" max="14854" width="11.5546875" style="1" customWidth="1"/>
    <col min="14855" max="14855" width="16.109375" style="1" customWidth="1"/>
    <col min="14856" max="14856" width="35.6640625" style="1" customWidth="1"/>
    <col min="14857" max="14857" width="16.109375" style="1" customWidth="1"/>
    <col min="14858" max="14858" width="47.6640625" style="1" customWidth="1"/>
    <col min="14859" max="14859" width="14.6640625" style="1" customWidth="1"/>
    <col min="14860" max="15104" width="0.88671875" style="1"/>
    <col min="15105" max="15105" width="12" style="1" customWidth="1"/>
    <col min="15106" max="15106" width="51.44140625" style="1" customWidth="1"/>
    <col min="15107" max="15107" width="12.88671875" style="1" customWidth="1"/>
    <col min="15108" max="15108" width="11.109375" style="1" customWidth="1"/>
    <col min="15109" max="15109" width="11.33203125" style="1" customWidth="1"/>
    <col min="15110" max="15110" width="11.5546875" style="1" customWidth="1"/>
    <col min="15111" max="15111" width="16.109375" style="1" customWidth="1"/>
    <col min="15112" max="15112" width="35.6640625" style="1" customWidth="1"/>
    <col min="15113" max="15113" width="16.109375" style="1" customWidth="1"/>
    <col min="15114" max="15114" width="47.6640625" style="1" customWidth="1"/>
    <col min="15115" max="15115" width="14.6640625" style="1" customWidth="1"/>
    <col min="15116" max="15360" width="9.109375" style="1"/>
    <col min="15361" max="15361" width="12" style="1" customWidth="1"/>
    <col min="15362" max="15362" width="51.44140625" style="1" customWidth="1"/>
    <col min="15363" max="15363" width="12.88671875" style="1" customWidth="1"/>
    <col min="15364" max="15364" width="11.109375" style="1" customWidth="1"/>
    <col min="15365" max="15365" width="11.33203125" style="1" customWidth="1"/>
    <col min="15366" max="15366" width="11.5546875" style="1" customWidth="1"/>
    <col min="15367" max="15367" width="16.109375" style="1" customWidth="1"/>
    <col min="15368" max="15368" width="35.6640625" style="1" customWidth="1"/>
    <col min="15369" max="15369" width="16.109375" style="1" customWidth="1"/>
    <col min="15370" max="15370" width="47.6640625" style="1" customWidth="1"/>
    <col min="15371" max="15371" width="14.6640625" style="1" customWidth="1"/>
    <col min="15372" max="15616" width="0.88671875" style="1"/>
    <col min="15617" max="15617" width="12" style="1" customWidth="1"/>
    <col min="15618" max="15618" width="51.44140625" style="1" customWidth="1"/>
    <col min="15619" max="15619" width="12.88671875" style="1" customWidth="1"/>
    <col min="15620" max="15620" width="11.109375" style="1" customWidth="1"/>
    <col min="15621" max="15621" width="11.33203125" style="1" customWidth="1"/>
    <col min="15622" max="15622" width="11.5546875" style="1" customWidth="1"/>
    <col min="15623" max="15623" width="16.109375" style="1" customWidth="1"/>
    <col min="15624" max="15624" width="35.6640625" style="1" customWidth="1"/>
    <col min="15625" max="15625" width="16.109375" style="1" customWidth="1"/>
    <col min="15626" max="15626" width="47.6640625" style="1" customWidth="1"/>
    <col min="15627" max="15627" width="14.6640625" style="1" customWidth="1"/>
    <col min="15628" max="15872" width="0.88671875" style="1"/>
    <col min="15873" max="15873" width="12" style="1" customWidth="1"/>
    <col min="15874" max="15874" width="51.44140625" style="1" customWidth="1"/>
    <col min="15875" max="15875" width="12.88671875" style="1" customWidth="1"/>
    <col min="15876" max="15876" width="11.109375" style="1" customWidth="1"/>
    <col min="15877" max="15877" width="11.33203125" style="1" customWidth="1"/>
    <col min="15878" max="15878" width="11.5546875" style="1" customWidth="1"/>
    <col min="15879" max="15879" width="16.109375" style="1" customWidth="1"/>
    <col min="15880" max="15880" width="35.6640625" style="1" customWidth="1"/>
    <col min="15881" max="15881" width="16.109375" style="1" customWidth="1"/>
    <col min="15882" max="15882" width="47.6640625" style="1" customWidth="1"/>
    <col min="15883" max="15883" width="14.6640625" style="1" customWidth="1"/>
    <col min="15884" max="16128" width="0.88671875" style="1"/>
    <col min="16129" max="16129" width="12" style="1" customWidth="1"/>
    <col min="16130" max="16130" width="51.44140625" style="1" customWidth="1"/>
    <col min="16131" max="16131" width="12.88671875" style="1" customWidth="1"/>
    <col min="16132" max="16132" width="11.109375" style="1" customWidth="1"/>
    <col min="16133" max="16133" width="11.33203125" style="1" customWidth="1"/>
    <col min="16134" max="16134" width="11.5546875" style="1" customWidth="1"/>
    <col min="16135" max="16135" width="16.109375" style="1" customWidth="1"/>
    <col min="16136" max="16136" width="35.6640625" style="1" customWidth="1"/>
    <col min="16137" max="16137" width="16.109375" style="1" customWidth="1"/>
    <col min="16138" max="16138" width="47.6640625" style="1" customWidth="1"/>
    <col min="16139" max="16139" width="14.6640625" style="1" customWidth="1"/>
    <col min="16140" max="16384" width="9.109375" style="1"/>
  </cols>
  <sheetData>
    <row r="1" spans="1:11" ht="15.6">
      <c r="J1" s="3"/>
    </row>
    <row r="2" spans="1:11" s="4" customFormat="1" ht="17.25" customHeight="1">
      <c r="A2" s="84" t="s">
        <v>253</v>
      </c>
      <c r="B2" s="84"/>
      <c r="C2" s="84"/>
      <c r="D2" s="84"/>
      <c r="E2" s="84"/>
      <c r="F2" s="84"/>
      <c r="G2" s="84"/>
      <c r="H2" s="84"/>
      <c r="I2" s="84"/>
      <c r="J2" s="84"/>
      <c r="K2" s="84"/>
    </row>
    <row r="3" spans="1:11" s="5" customFormat="1" ht="15" customHeight="1">
      <c r="A3" s="84" t="s">
        <v>251</v>
      </c>
      <c r="B3" s="84"/>
      <c r="C3" s="84"/>
      <c r="D3" s="84"/>
      <c r="E3" s="84"/>
      <c r="F3" s="84"/>
      <c r="G3" s="84"/>
      <c r="H3" s="84"/>
      <c r="I3" s="84"/>
      <c r="J3" s="84"/>
      <c r="K3" s="84"/>
    </row>
    <row r="4" spans="1:11" s="5" customFormat="1" ht="15" customHeight="1">
      <c r="A4" s="84" t="s">
        <v>252</v>
      </c>
      <c r="B4" s="84"/>
      <c r="C4" s="84"/>
      <c r="D4" s="84"/>
      <c r="E4" s="84"/>
      <c r="F4" s="84"/>
      <c r="G4" s="84"/>
      <c r="H4" s="84"/>
      <c r="I4" s="84"/>
      <c r="J4" s="84"/>
      <c r="K4" s="84"/>
    </row>
    <row r="5" spans="1:11" s="6" customFormat="1" ht="17.25" customHeight="1">
      <c r="H5" s="7"/>
      <c r="J5" s="7"/>
    </row>
    <row r="6" spans="1:11" ht="106.5" customHeight="1">
      <c r="A6" s="85" t="s">
        <v>0</v>
      </c>
      <c r="B6" s="87" t="s">
        <v>1</v>
      </c>
      <c r="C6" s="85" t="s">
        <v>2</v>
      </c>
      <c r="D6" s="89" t="s">
        <v>250</v>
      </c>
      <c r="E6" s="90"/>
      <c r="F6" s="8" t="s">
        <v>254</v>
      </c>
      <c r="G6" s="9" t="s">
        <v>255</v>
      </c>
      <c r="H6" s="91" t="s">
        <v>3</v>
      </c>
      <c r="I6" s="9" t="s">
        <v>256</v>
      </c>
      <c r="J6" s="85" t="s">
        <v>4</v>
      </c>
      <c r="K6" s="85" t="s">
        <v>257</v>
      </c>
    </row>
    <row r="7" spans="1:11" ht="13.5" customHeight="1">
      <c r="A7" s="86"/>
      <c r="B7" s="88"/>
      <c r="C7" s="86"/>
      <c r="D7" s="8" t="s">
        <v>5</v>
      </c>
      <c r="E7" s="8" t="s">
        <v>6</v>
      </c>
      <c r="F7" s="8" t="s">
        <v>5</v>
      </c>
      <c r="G7" s="8" t="s">
        <v>5</v>
      </c>
      <c r="H7" s="91"/>
      <c r="I7" s="8" t="s">
        <v>5</v>
      </c>
      <c r="J7" s="86"/>
      <c r="K7" s="86"/>
    </row>
    <row r="8" spans="1:11">
      <c r="A8" s="10"/>
      <c r="B8" s="11" t="s">
        <v>7</v>
      </c>
      <c r="C8" s="12"/>
      <c r="D8" s="12"/>
      <c r="E8" s="12"/>
      <c r="F8" s="12"/>
      <c r="G8" s="12"/>
      <c r="H8" s="12"/>
      <c r="I8" s="13"/>
      <c r="J8" s="1"/>
    </row>
    <row r="9" spans="1:11">
      <c r="A9" s="10" t="s">
        <v>8</v>
      </c>
      <c r="B9" s="14" t="s">
        <v>9</v>
      </c>
      <c r="C9" s="15" t="s">
        <v>10</v>
      </c>
      <c r="D9" s="16">
        <f>ROUND(D11,1)+ROUND(D12,1)-ROUND(D10,1)</f>
        <v>14895</v>
      </c>
      <c r="E9" s="16">
        <f>ROUND(E11,1)+ROUND(E12,1)-ROUND(E10,1)</f>
        <v>14895</v>
      </c>
      <c r="F9" s="16">
        <f>ROUND(F11,1)+ROUND(F12,1)-ROUND(F10,1)</f>
        <v>14895</v>
      </c>
      <c r="G9" s="16">
        <f>ROUND(G11,1)+ROUND(G12,1)-ROUND(G10,1)</f>
        <v>14895</v>
      </c>
      <c r="H9" s="17"/>
      <c r="I9" s="16">
        <f>ROUND(I11,1)+ROUND(I12,1)-ROUND(I10,1)</f>
        <v>14895</v>
      </c>
      <c r="J9" s="17"/>
      <c r="K9" s="18">
        <f>IF(AND(F9&gt;0, I9&gt;0),I9/F9,"-")</f>
        <v>1</v>
      </c>
    </row>
    <row r="10" spans="1:11">
      <c r="A10" s="10" t="s">
        <v>11</v>
      </c>
      <c r="B10" s="14" t="s">
        <v>12</v>
      </c>
      <c r="C10" s="10" t="s">
        <v>10</v>
      </c>
      <c r="D10" s="19"/>
      <c r="E10" s="19"/>
      <c r="F10" s="19"/>
      <c r="G10" s="19"/>
      <c r="H10" s="17"/>
      <c r="I10" s="19"/>
      <c r="J10" s="20"/>
      <c r="K10" s="18" t="str">
        <f t="shared" ref="K10:K75" si="0">IF(AND(F10&gt;0, I10&gt;0),I10/F10,"-")</f>
        <v>-</v>
      </c>
    </row>
    <row r="11" spans="1:11" ht="31.5" customHeight="1">
      <c r="A11" s="10" t="s">
        <v>13</v>
      </c>
      <c r="B11" s="14" t="s">
        <v>14</v>
      </c>
      <c r="C11" s="10" t="s">
        <v>10</v>
      </c>
      <c r="D11" s="19"/>
      <c r="E11" s="19"/>
      <c r="F11" s="19"/>
      <c r="G11" s="19"/>
      <c r="H11" s="17"/>
      <c r="I11" s="19"/>
      <c r="J11" s="20"/>
      <c r="K11" s="18" t="str">
        <f t="shared" si="0"/>
        <v>-</v>
      </c>
    </row>
    <row r="12" spans="1:11" ht="15" customHeight="1">
      <c r="A12" s="10" t="s">
        <v>15</v>
      </c>
      <c r="B12" s="14" t="s">
        <v>16</v>
      </c>
      <c r="C12" s="15" t="s">
        <v>10</v>
      </c>
      <c r="D12" s="16">
        <f>ROUND(D13,1)+ROUND(D15,1)</f>
        <v>14895</v>
      </c>
      <c r="E12" s="16">
        <f>ROUND(E13,1)+ROUND(E15,1)</f>
        <v>14895</v>
      </c>
      <c r="F12" s="16">
        <f>ROUND(F13,1)+ROUND(F15,1)</f>
        <v>14895</v>
      </c>
      <c r="G12" s="16">
        <f>ROUND(G13,1)+ROUND(G15,1)</f>
        <v>14895</v>
      </c>
      <c r="H12" s="17"/>
      <c r="I12" s="16">
        <f>ROUND(I13,1)+ROUND(I15,1)</f>
        <v>14895</v>
      </c>
      <c r="J12" s="20"/>
      <c r="K12" s="18">
        <f t="shared" si="0"/>
        <v>1</v>
      </c>
    </row>
    <row r="13" spans="1:11">
      <c r="A13" s="10" t="s">
        <v>17</v>
      </c>
      <c r="B13" s="14" t="s">
        <v>18</v>
      </c>
      <c r="C13" s="10" t="s">
        <v>10</v>
      </c>
      <c r="D13" s="16">
        <v>2940</v>
      </c>
      <c r="E13" s="16">
        <v>2940</v>
      </c>
      <c r="F13" s="16">
        <v>2940</v>
      </c>
      <c r="G13" s="19">
        <v>2940</v>
      </c>
      <c r="H13" s="17"/>
      <c r="I13" s="16">
        <f>I15*I14/(1-I14)</f>
        <v>2940</v>
      </c>
      <c r="J13" s="20"/>
      <c r="K13" s="18">
        <f t="shared" si="0"/>
        <v>1</v>
      </c>
    </row>
    <row r="14" spans="1:11" ht="36.75" customHeight="1">
      <c r="A14" s="10" t="s">
        <v>19</v>
      </c>
      <c r="B14" s="14" t="s">
        <v>20</v>
      </c>
      <c r="C14" s="15" t="s">
        <v>21</v>
      </c>
      <c r="D14" s="21">
        <f>D13/D12</f>
        <v>0.1973816717019134</v>
      </c>
      <c r="E14" s="21">
        <f>E13/E12</f>
        <v>0.1973816717019134</v>
      </c>
      <c r="F14" s="21">
        <f>F13/F12</f>
        <v>0.1973816717019134</v>
      </c>
      <c r="G14" s="21">
        <f>G13/G12</f>
        <v>0.1973816717019134</v>
      </c>
      <c r="H14" s="17"/>
      <c r="I14" s="21">
        <f>F14</f>
        <v>0.1973816717019134</v>
      </c>
      <c r="J14" s="20" t="s">
        <v>22</v>
      </c>
      <c r="K14" s="18">
        <f t="shared" si="0"/>
        <v>1</v>
      </c>
    </row>
    <row r="15" spans="1:11" ht="30" customHeight="1">
      <c r="A15" s="10" t="s">
        <v>23</v>
      </c>
      <c r="B15" s="14" t="s">
        <v>24</v>
      </c>
      <c r="C15" s="15" t="s">
        <v>10</v>
      </c>
      <c r="D15" s="16">
        <f>ROUND(D16,1)+ROUND(D18,1)+ROUND(D19,1)</f>
        <v>11955</v>
      </c>
      <c r="E15" s="16">
        <f>ROUND(E16,1)+ROUND(E18,1)+ROUND(E19,1)</f>
        <v>11955</v>
      </c>
      <c r="F15" s="16">
        <f>ROUND(F16,1)+ROUND(F18,1)+ROUND(F19,1)</f>
        <v>11955</v>
      </c>
      <c r="G15" s="16">
        <f>ROUND(G16,1)+ROUND(G18,1)+ROUND(G19,1)</f>
        <v>11955</v>
      </c>
      <c r="H15" s="17"/>
      <c r="I15" s="16">
        <f>ROUND(I16,1)+ROUND(I18,1)+ROUND(I19,1)</f>
        <v>11955</v>
      </c>
      <c r="J15" s="20"/>
      <c r="K15" s="18">
        <f t="shared" si="0"/>
        <v>1</v>
      </c>
    </row>
    <row r="16" spans="1:11" ht="27.6">
      <c r="A16" s="10" t="s">
        <v>25</v>
      </c>
      <c r="B16" s="22" t="s">
        <v>26</v>
      </c>
      <c r="C16" s="10" t="s">
        <v>10</v>
      </c>
      <c r="D16" s="19">
        <v>3000</v>
      </c>
      <c r="E16" s="19">
        <v>3000</v>
      </c>
      <c r="F16" s="19">
        <v>3000</v>
      </c>
      <c r="G16" s="19">
        <v>3000</v>
      </c>
      <c r="H16" s="17"/>
      <c r="I16" s="19">
        <v>3000</v>
      </c>
      <c r="J16" s="20"/>
      <c r="K16" s="18">
        <f t="shared" si="0"/>
        <v>1</v>
      </c>
    </row>
    <row r="17" spans="1:11">
      <c r="A17" s="10" t="s">
        <v>27</v>
      </c>
      <c r="B17" s="23" t="s">
        <v>28</v>
      </c>
      <c r="C17" s="10" t="s">
        <v>10</v>
      </c>
      <c r="D17" s="19"/>
      <c r="E17" s="19"/>
      <c r="F17" s="19"/>
      <c r="G17" s="19"/>
      <c r="H17" s="17"/>
      <c r="I17" s="19"/>
      <c r="J17" s="20"/>
      <c r="K17" s="18" t="str">
        <f t="shared" si="0"/>
        <v>-</v>
      </c>
    </row>
    <row r="18" spans="1:11">
      <c r="A18" s="10" t="s">
        <v>29</v>
      </c>
      <c r="B18" s="23" t="s">
        <v>30</v>
      </c>
      <c r="C18" s="10"/>
      <c r="D18" s="19"/>
      <c r="E18" s="19"/>
      <c r="F18" s="19"/>
      <c r="G18" s="19"/>
      <c r="H18" s="17"/>
      <c r="I18" s="19"/>
      <c r="J18" s="20"/>
      <c r="K18" s="18" t="str">
        <f t="shared" si="0"/>
        <v>-</v>
      </c>
    </row>
    <row r="19" spans="1:11" ht="20.25" customHeight="1">
      <c r="A19" s="10" t="s">
        <v>31</v>
      </c>
      <c r="B19" s="22" t="s">
        <v>32</v>
      </c>
      <c r="C19" s="15" t="s">
        <v>10</v>
      </c>
      <c r="D19" s="16">
        <f>ROUND(D20,1)+ROUND(D21,1)+ROUND(D22,1)</f>
        <v>8955</v>
      </c>
      <c r="E19" s="16">
        <f>ROUND(E20,1)+ROUND(E21,1)+ROUND(E22,1)</f>
        <v>8955</v>
      </c>
      <c r="F19" s="16">
        <f>ROUND(F20,1)+ROUND(F21,1)+ROUND(F22,1)</f>
        <v>8955</v>
      </c>
      <c r="G19" s="16">
        <f>ROUND(G20,1)+ROUND(G21,1)+ROUND(G22,1)</f>
        <v>8955</v>
      </c>
      <c r="H19" s="17"/>
      <c r="I19" s="16">
        <f>ROUND(I20,1)+ROUND(I21,1)+ROUND(I22,1)</f>
        <v>8955</v>
      </c>
      <c r="J19" s="20"/>
      <c r="K19" s="18">
        <f t="shared" si="0"/>
        <v>1</v>
      </c>
    </row>
    <row r="20" spans="1:11">
      <c r="A20" s="10" t="s">
        <v>33</v>
      </c>
      <c r="B20" s="23" t="s">
        <v>34</v>
      </c>
      <c r="C20" s="10" t="s">
        <v>10</v>
      </c>
      <c r="D20" s="19">
        <v>1585</v>
      </c>
      <c r="E20" s="19">
        <v>1585</v>
      </c>
      <c r="F20" s="19">
        <v>1585</v>
      </c>
      <c r="G20" s="19">
        <v>1585</v>
      </c>
      <c r="H20" s="17"/>
      <c r="I20" s="19">
        <v>1585</v>
      </c>
      <c r="J20" s="20"/>
      <c r="K20" s="18">
        <f t="shared" si="0"/>
        <v>1</v>
      </c>
    </row>
    <row r="21" spans="1:11">
      <c r="A21" s="10" t="s">
        <v>35</v>
      </c>
      <c r="B21" s="23" t="s">
        <v>36</v>
      </c>
      <c r="C21" s="10" t="s">
        <v>10</v>
      </c>
      <c r="D21" s="19">
        <v>7020</v>
      </c>
      <c r="E21" s="19">
        <v>7020</v>
      </c>
      <c r="F21" s="19">
        <v>7020</v>
      </c>
      <c r="G21" s="19">
        <v>7020</v>
      </c>
      <c r="H21" s="17"/>
      <c r="I21" s="19">
        <v>7020</v>
      </c>
      <c r="J21" s="20"/>
      <c r="K21" s="18">
        <f t="shared" si="0"/>
        <v>1</v>
      </c>
    </row>
    <row r="22" spans="1:11">
      <c r="A22" s="10" t="s">
        <v>37</v>
      </c>
      <c r="B22" s="23" t="s">
        <v>38</v>
      </c>
      <c r="C22" s="10" t="s">
        <v>10</v>
      </c>
      <c r="D22" s="19">
        <v>350</v>
      </c>
      <c r="E22" s="19">
        <v>350</v>
      </c>
      <c r="F22" s="19">
        <v>350</v>
      </c>
      <c r="G22" s="19">
        <v>350</v>
      </c>
      <c r="H22" s="17"/>
      <c r="I22" s="19">
        <v>350</v>
      </c>
      <c r="J22" s="20"/>
      <c r="K22" s="18">
        <f t="shared" si="0"/>
        <v>1</v>
      </c>
    </row>
    <row r="23" spans="1:11">
      <c r="A23" s="24"/>
      <c r="B23" s="11" t="s">
        <v>39</v>
      </c>
      <c r="C23" s="12"/>
      <c r="D23" s="12"/>
      <c r="E23" s="12"/>
      <c r="F23" s="12"/>
      <c r="G23" s="12"/>
      <c r="H23" s="12"/>
      <c r="I23" s="13"/>
      <c r="J23" s="1"/>
      <c r="K23" s="18" t="str">
        <f t="shared" si="0"/>
        <v>-</v>
      </c>
    </row>
    <row r="24" spans="1:11">
      <c r="A24" s="25"/>
      <c r="B24" s="26" t="s">
        <v>40</v>
      </c>
      <c r="C24" s="25" t="s">
        <v>41</v>
      </c>
      <c r="D24" s="10"/>
      <c r="E24" s="10"/>
      <c r="F24" s="10"/>
      <c r="G24" s="10"/>
      <c r="H24" s="27"/>
      <c r="I24" s="10"/>
      <c r="J24" s="28"/>
      <c r="K24" s="18" t="str">
        <f t="shared" si="0"/>
        <v>-</v>
      </c>
    </row>
    <row r="25" spans="1:11" ht="21" customHeight="1">
      <c r="A25" s="10" t="s">
        <v>8</v>
      </c>
      <c r="B25" s="29" t="s">
        <v>42</v>
      </c>
      <c r="C25" s="15" t="s">
        <v>43</v>
      </c>
      <c r="D25" s="16">
        <f>ROUND(D26,1)+ROUND(D81,1)+ROUND(D97,1)</f>
        <v>851.40000000000009</v>
      </c>
      <c r="E25" s="16">
        <f>ROUND(E26,1)+ROUND(E81,1)+ROUND(E97,1)</f>
        <v>683.7</v>
      </c>
      <c r="F25" s="16">
        <f>ROUND(F26,1)+ROUND(F81,1)+ROUND(F97,1)</f>
        <v>716.7</v>
      </c>
      <c r="G25" s="16">
        <f>ROUND(G26,1)+ROUND(G81,1)+ROUND(G97,1)</f>
        <v>962.5</v>
      </c>
      <c r="H25" s="17"/>
      <c r="I25" s="16">
        <f>ROUND(I26,1)+ROUND(I81,1)+ROUND(I97,1)</f>
        <v>766.80000000000007</v>
      </c>
      <c r="J25" s="20" t="s">
        <v>44</v>
      </c>
      <c r="K25" s="18">
        <f t="shared" si="0"/>
        <v>1.0699037254081205</v>
      </c>
    </row>
    <row r="26" spans="1:11" ht="84.75" customHeight="1">
      <c r="A26" s="30" t="s">
        <v>45</v>
      </c>
      <c r="B26" s="29" t="s">
        <v>46</v>
      </c>
      <c r="C26" s="31" t="s">
        <v>43</v>
      </c>
      <c r="D26" s="32">
        <f>ROUND(D33,1)+ROUND(D54,1)+ROUND(D61,1)</f>
        <v>747.09999999999991</v>
      </c>
      <c r="E26" s="32">
        <f>ROUND(E33,1)+ROUND(E54,1)+ROUND(E61,1)</f>
        <v>571.69999999999993</v>
      </c>
      <c r="F26" s="33">
        <f>ROUND(F33,1)+ROUND(F54,1)+ROUND(F61,1)</f>
        <v>599.90000000000009</v>
      </c>
      <c r="G26" s="32">
        <f>ROUND(G33,1)+ROUND(G54,1)+ROUND(G61,1)</f>
        <v>816.8</v>
      </c>
      <c r="H26" s="34"/>
      <c r="I26" s="33">
        <f>F26*$I$29*(1-$I$28)*(1+$I$32)</f>
        <v>636.66187200000013</v>
      </c>
      <c r="J26" s="35" t="s">
        <v>249</v>
      </c>
      <c r="K26" s="36">
        <f t="shared" si="0"/>
        <v>1.06128</v>
      </c>
    </row>
    <row r="27" spans="1:11" ht="15" customHeight="1">
      <c r="A27" s="10"/>
      <c r="B27" s="37" t="s">
        <v>47</v>
      </c>
      <c r="C27" s="38"/>
      <c r="D27" s="39"/>
      <c r="E27" s="39"/>
      <c r="F27" s="39"/>
      <c r="G27" s="39"/>
      <c r="H27" s="40"/>
      <c r="I27" s="39"/>
      <c r="J27" s="40"/>
      <c r="K27" s="41" t="str">
        <f t="shared" si="0"/>
        <v>-</v>
      </c>
    </row>
    <row r="28" spans="1:11" ht="32.25" customHeight="1">
      <c r="A28" s="10"/>
      <c r="B28" s="42" t="s">
        <v>48</v>
      </c>
      <c r="C28" s="43" t="s">
        <v>21</v>
      </c>
      <c r="D28" s="44">
        <v>0.01</v>
      </c>
      <c r="E28" s="44">
        <v>0.01</v>
      </c>
      <c r="F28" s="73">
        <v>0.01</v>
      </c>
      <c r="G28" s="44"/>
      <c r="H28" s="45"/>
      <c r="I28" s="73">
        <v>0.01</v>
      </c>
      <c r="J28" s="46" t="s">
        <v>22</v>
      </c>
      <c r="K28" s="47">
        <f t="shared" si="0"/>
        <v>1</v>
      </c>
    </row>
    <row r="29" spans="1:11" ht="28.5" customHeight="1">
      <c r="A29" s="10"/>
      <c r="B29" s="42" t="s">
        <v>50</v>
      </c>
      <c r="C29" s="48" t="s">
        <v>21</v>
      </c>
      <c r="D29" s="21">
        <v>1.036</v>
      </c>
      <c r="E29" s="21">
        <v>1.0429999999999999</v>
      </c>
      <c r="F29" s="74">
        <v>1.0429999999999999</v>
      </c>
      <c r="G29" s="21"/>
      <c r="H29" s="17"/>
      <c r="I29" s="74">
        <v>1.0720000000000001</v>
      </c>
      <c r="J29" s="82" t="s">
        <v>248</v>
      </c>
      <c r="K29" s="18">
        <f t="shared" si="0"/>
        <v>1.0278044103547461</v>
      </c>
    </row>
    <row r="30" spans="1:11" ht="47.25" customHeight="1">
      <c r="A30" s="10"/>
      <c r="B30" s="23" t="s">
        <v>51</v>
      </c>
      <c r="C30" s="48" t="s">
        <v>21</v>
      </c>
      <c r="D30" s="21">
        <v>1.04</v>
      </c>
      <c r="E30" s="21">
        <v>1.0349999999999999</v>
      </c>
      <c r="F30" s="74">
        <v>1.0349999999999999</v>
      </c>
      <c r="G30" s="21"/>
      <c r="H30" s="17"/>
      <c r="I30" s="74">
        <v>1.08</v>
      </c>
      <c r="J30" s="83"/>
      <c r="K30" s="18">
        <f t="shared" si="0"/>
        <v>1.0434782608695654</v>
      </c>
    </row>
    <row r="31" spans="1:11" ht="18" customHeight="1">
      <c r="A31" s="50"/>
      <c r="B31" s="51" t="s">
        <v>52</v>
      </c>
      <c r="C31" s="52" t="s">
        <v>21</v>
      </c>
      <c r="D31" s="53">
        <v>0.30199999999999999</v>
      </c>
      <c r="E31" s="53">
        <v>0.30199999999999999</v>
      </c>
      <c r="F31" s="53">
        <v>0.30199999999999999</v>
      </c>
      <c r="G31" s="53">
        <v>0.30199999999999999</v>
      </c>
      <c r="H31" s="17"/>
      <c r="I31" s="49">
        <f>F31</f>
        <v>0.30199999999999999</v>
      </c>
      <c r="J31" s="54"/>
      <c r="K31" s="18"/>
    </row>
    <row r="32" spans="1:11" ht="15" customHeight="1">
      <c r="A32" s="10"/>
      <c r="B32" s="42" t="s">
        <v>53</v>
      </c>
      <c r="C32" s="48" t="s">
        <v>21</v>
      </c>
      <c r="D32" s="21">
        <v>0</v>
      </c>
      <c r="E32" s="21">
        <v>0</v>
      </c>
      <c r="F32" s="49">
        <v>0</v>
      </c>
      <c r="G32" s="21">
        <v>0</v>
      </c>
      <c r="H32" s="17"/>
      <c r="I32" s="49">
        <v>0</v>
      </c>
      <c r="J32" s="20"/>
      <c r="K32" s="18" t="str">
        <f t="shared" si="0"/>
        <v>-</v>
      </c>
    </row>
    <row r="33" spans="1:11" ht="15" customHeight="1">
      <c r="A33" s="10" t="s">
        <v>54</v>
      </c>
      <c r="B33" s="14" t="s">
        <v>55</v>
      </c>
      <c r="C33" s="15" t="s">
        <v>43</v>
      </c>
      <c r="D33" s="16">
        <f>ROUND(D34,1)+ROUND(D35,1)+ROUND(D36,1)+ROUND(D45,1)+ROUND(D46,1)+ROUND(D47,1)</f>
        <v>486.9</v>
      </c>
      <c r="E33" s="16">
        <f>ROUND(E34,1)+ROUND(E35,1)+ROUND(E36,1)+ROUND(E45,1)+ROUND(E46,1)+ROUND(E47,1)</f>
        <v>349.19999999999993</v>
      </c>
      <c r="F33" s="55">
        <f>ROUND(F34,1)+ROUND(F35,1)+ROUND(F36,1)+ROUND(F45,1)+ROUND(F46,1)+ROUND(F47,1)</f>
        <v>366.6</v>
      </c>
      <c r="G33" s="16">
        <f>ROUND(G34,1)+ROUND(G35,1)+ROUND(G36,1)+ROUND(G45,1)+ROUND(G46,1)+ROUND(G47,1)</f>
        <v>522.4</v>
      </c>
      <c r="H33" s="17"/>
      <c r="I33" s="33">
        <f>F33*$I$29*(1-$I$28)*(1+$I$32)</f>
        <v>389.06524800000005</v>
      </c>
      <c r="J33" s="56" t="s">
        <v>49</v>
      </c>
      <c r="K33" s="18">
        <f>IF(AND(F33&gt;0, I33&gt;0),I33/F33,"-")</f>
        <v>1.06128</v>
      </c>
    </row>
    <row r="34" spans="1:11" ht="27.6">
      <c r="A34" s="10" t="s">
        <v>56</v>
      </c>
      <c r="B34" s="22" t="s">
        <v>57</v>
      </c>
      <c r="C34" s="10" t="s">
        <v>43</v>
      </c>
      <c r="D34" s="16">
        <v>10</v>
      </c>
      <c r="E34" s="16">
        <v>11.4</v>
      </c>
      <c r="F34" s="55">
        <v>12</v>
      </c>
      <c r="G34" s="16">
        <v>11.6</v>
      </c>
      <c r="H34" s="17"/>
      <c r="I34" s="33">
        <f t="shared" ref="I34:I80" si="1">F34*$I$29*(1-$I$28)*(1+$I$32)</f>
        <v>12.73536</v>
      </c>
      <c r="J34" s="56" t="s">
        <v>49</v>
      </c>
      <c r="K34" s="18">
        <f t="shared" si="0"/>
        <v>1.06128</v>
      </c>
    </row>
    <row r="35" spans="1:11" ht="41.4">
      <c r="A35" s="10" t="s">
        <v>58</v>
      </c>
      <c r="B35" s="22" t="s">
        <v>59</v>
      </c>
      <c r="C35" s="10" t="s">
        <v>43</v>
      </c>
      <c r="D35" s="16"/>
      <c r="E35" s="16"/>
      <c r="F35" s="55"/>
      <c r="G35" s="19"/>
      <c r="H35" s="17"/>
      <c r="I35" s="33">
        <f t="shared" si="1"/>
        <v>0</v>
      </c>
      <c r="J35" s="56" t="s">
        <v>49</v>
      </c>
      <c r="K35" s="18" t="str">
        <f t="shared" si="0"/>
        <v>-</v>
      </c>
    </row>
    <row r="36" spans="1:11" ht="41.4">
      <c r="A36" s="10" t="s">
        <v>60</v>
      </c>
      <c r="B36" s="22" t="s">
        <v>61</v>
      </c>
      <c r="C36" s="15" t="s">
        <v>43</v>
      </c>
      <c r="D36" s="16">
        <f>ROUND(D37,1)+ROUND(D40,1)+ROUND(D41,1)+ROUND(D44,1)</f>
        <v>416.9</v>
      </c>
      <c r="E36" s="16">
        <f>ROUND(E37,1)+ROUND(E40,1)+ROUND(E41,1)+ROUND(E44,1)</f>
        <v>269.39999999999998</v>
      </c>
      <c r="F36" s="55">
        <f>ROUND(F37,1)+ROUND(F40,1)+ROUND(F41,1)+ROUND(F44,1)</f>
        <v>282.79999999999995</v>
      </c>
      <c r="G36" s="16">
        <f>ROUND(G37,1)+ROUND(G40,1)+ROUND(G41,1)+ROUND(G44,1)</f>
        <v>439.7</v>
      </c>
      <c r="H36" s="17"/>
      <c r="I36" s="33">
        <f t="shared" si="1"/>
        <v>300.12998399999998</v>
      </c>
      <c r="J36" s="56" t="s">
        <v>49</v>
      </c>
      <c r="K36" s="18">
        <f t="shared" si="0"/>
        <v>1.06128</v>
      </c>
    </row>
    <row r="37" spans="1:11" ht="27.6">
      <c r="A37" s="10" t="s">
        <v>62</v>
      </c>
      <c r="B37" s="23" t="s">
        <v>63</v>
      </c>
      <c r="C37" s="10" t="s">
        <v>43</v>
      </c>
      <c r="D37" s="16">
        <f>D38*12/1000</f>
        <v>320.23200000000003</v>
      </c>
      <c r="E37" s="16">
        <f>E38*12/1000</f>
        <v>206.93880000000001</v>
      </c>
      <c r="F37" s="55">
        <f>F38*12/1000</f>
        <v>217.15199999999999</v>
      </c>
      <c r="G37" s="16">
        <f>G38*12/1000</f>
        <v>337.70400000000001</v>
      </c>
      <c r="H37" s="17"/>
      <c r="I37" s="33">
        <f t="shared" si="1"/>
        <v>230.45907456</v>
      </c>
      <c r="J37" s="56" t="s">
        <v>49</v>
      </c>
      <c r="K37" s="18">
        <f t="shared" si="0"/>
        <v>1.06128</v>
      </c>
    </row>
    <row r="38" spans="1:11" ht="27.6">
      <c r="A38" s="10"/>
      <c r="B38" s="57" t="s">
        <v>64</v>
      </c>
      <c r="C38" s="10" t="s">
        <v>65</v>
      </c>
      <c r="D38" s="16">
        <v>26686</v>
      </c>
      <c r="E38" s="16">
        <v>17244.900000000001</v>
      </c>
      <c r="F38" s="55">
        <v>18096</v>
      </c>
      <c r="G38" s="19">
        <v>28142</v>
      </c>
      <c r="H38" s="17"/>
      <c r="I38" s="33">
        <f t="shared" si="1"/>
        <v>19204.922880000002</v>
      </c>
      <c r="J38" s="56" t="s">
        <v>49</v>
      </c>
      <c r="K38" s="18">
        <f t="shared" si="0"/>
        <v>1.06128</v>
      </c>
    </row>
    <row r="39" spans="1:11" ht="44.25" customHeight="1">
      <c r="A39" s="10"/>
      <c r="B39" s="57" t="s">
        <v>66</v>
      </c>
      <c r="C39" s="10" t="s">
        <v>67</v>
      </c>
      <c r="D39" s="16">
        <v>1</v>
      </c>
      <c r="E39" s="16">
        <v>1</v>
      </c>
      <c r="F39" s="55">
        <v>1</v>
      </c>
      <c r="G39" s="19">
        <v>1</v>
      </c>
      <c r="H39" s="17"/>
      <c r="I39" s="33">
        <f>F39</f>
        <v>1</v>
      </c>
      <c r="J39" s="56" t="s">
        <v>49</v>
      </c>
      <c r="K39" s="18">
        <f t="shared" si="0"/>
        <v>1</v>
      </c>
    </row>
    <row r="40" spans="1:11" ht="27.6">
      <c r="A40" s="10" t="s">
        <v>68</v>
      </c>
      <c r="B40" s="23" t="s">
        <v>69</v>
      </c>
      <c r="C40" s="10" t="s">
        <v>43</v>
      </c>
      <c r="D40" s="58">
        <f>D37*$D$31</f>
        <v>96.710064000000003</v>
      </c>
      <c r="E40" s="58">
        <v>62.5</v>
      </c>
      <c r="F40" s="59">
        <v>65.599999999999994</v>
      </c>
      <c r="G40" s="58">
        <f>G37*$E$31</f>
        <v>101.986608</v>
      </c>
      <c r="H40" s="17"/>
      <c r="I40" s="33">
        <f t="shared" si="1"/>
        <v>69.619968</v>
      </c>
      <c r="J40" s="56" t="s">
        <v>49</v>
      </c>
      <c r="K40" s="18">
        <f t="shared" si="0"/>
        <v>1.06128</v>
      </c>
    </row>
    <row r="41" spans="1:11">
      <c r="A41" s="10" t="s">
        <v>70</v>
      </c>
      <c r="B41" s="23" t="s">
        <v>71</v>
      </c>
      <c r="C41" s="10" t="s">
        <v>43</v>
      </c>
      <c r="D41" s="19"/>
      <c r="E41" s="19"/>
      <c r="F41" s="60"/>
      <c r="G41" s="19"/>
      <c r="H41" s="17"/>
      <c r="I41" s="33">
        <f t="shared" si="1"/>
        <v>0</v>
      </c>
      <c r="J41" s="56" t="s">
        <v>49</v>
      </c>
      <c r="K41" s="18" t="str">
        <f t="shared" si="0"/>
        <v>-</v>
      </c>
    </row>
    <row r="42" spans="1:11">
      <c r="A42" s="10"/>
      <c r="B42" s="57" t="s">
        <v>72</v>
      </c>
      <c r="C42" s="10" t="s">
        <v>65</v>
      </c>
      <c r="D42" s="16"/>
      <c r="E42" s="16"/>
      <c r="F42" s="55"/>
      <c r="G42" s="19"/>
      <c r="H42" s="17"/>
      <c r="I42" s="33">
        <f t="shared" si="1"/>
        <v>0</v>
      </c>
      <c r="J42" s="56" t="s">
        <v>49</v>
      </c>
      <c r="K42" s="18" t="str">
        <f t="shared" si="0"/>
        <v>-</v>
      </c>
    </row>
    <row r="43" spans="1:11" ht="27.6">
      <c r="A43" s="10"/>
      <c r="B43" s="57" t="s">
        <v>73</v>
      </c>
      <c r="C43" s="10" t="s">
        <v>67</v>
      </c>
      <c r="D43" s="16"/>
      <c r="E43" s="16"/>
      <c r="F43" s="55"/>
      <c r="G43" s="19"/>
      <c r="H43" s="17"/>
      <c r="I43" s="33">
        <f>F43</f>
        <v>0</v>
      </c>
      <c r="J43" s="56" t="s">
        <v>49</v>
      </c>
      <c r="K43" s="18" t="str">
        <f t="shared" si="0"/>
        <v>-</v>
      </c>
    </row>
    <row r="44" spans="1:11" ht="27.6">
      <c r="A44" s="10" t="s">
        <v>74</v>
      </c>
      <c r="B44" s="23" t="s">
        <v>75</v>
      </c>
      <c r="C44" s="10" t="s">
        <v>43</v>
      </c>
      <c r="D44" s="58">
        <f>D41*$D$31</f>
        <v>0</v>
      </c>
      <c r="E44" s="58">
        <f>E41*$F$31</f>
        <v>0</v>
      </c>
      <c r="F44" s="59">
        <f>F41*$F$31</f>
        <v>0</v>
      </c>
      <c r="G44" s="58">
        <f>G41*$G$31</f>
        <v>0</v>
      </c>
      <c r="H44" s="17"/>
      <c r="I44" s="33">
        <f t="shared" si="1"/>
        <v>0</v>
      </c>
      <c r="J44" s="56" t="s">
        <v>49</v>
      </c>
      <c r="K44" s="18" t="str">
        <f t="shared" si="0"/>
        <v>-</v>
      </c>
    </row>
    <row r="45" spans="1:11" ht="45" customHeight="1">
      <c r="A45" s="10" t="s">
        <v>76</v>
      </c>
      <c r="B45" s="22" t="s">
        <v>77</v>
      </c>
      <c r="C45" s="10" t="s">
        <v>43</v>
      </c>
      <c r="D45" s="16"/>
      <c r="E45" s="16"/>
      <c r="F45" s="55"/>
      <c r="G45" s="19"/>
      <c r="H45" s="17"/>
      <c r="I45" s="33">
        <f t="shared" si="1"/>
        <v>0</v>
      </c>
      <c r="J45" s="56" t="s">
        <v>49</v>
      </c>
      <c r="K45" s="18" t="str">
        <f t="shared" si="0"/>
        <v>-</v>
      </c>
    </row>
    <row r="46" spans="1:11" ht="15" customHeight="1">
      <c r="A46" s="10" t="s">
        <v>78</v>
      </c>
      <c r="B46" s="22" t="s">
        <v>79</v>
      </c>
      <c r="C46" s="10" t="s">
        <v>43</v>
      </c>
      <c r="D46" s="16">
        <v>40.5</v>
      </c>
      <c r="E46" s="16">
        <v>46.2</v>
      </c>
      <c r="F46" s="55">
        <v>48.5</v>
      </c>
      <c r="G46" s="81">
        <v>48</v>
      </c>
      <c r="H46" s="17"/>
      <c r="I46" s="33">
        <f t="shared" si="1"/>
        <v>51.472080000000005</v>
      </c>
      <c r="J46" s="56" t="s">
        <v>49</v>
      </c>
      <c r="K46" s="18">
        <f t="shared" si="0"/>
        <v>1.06128</v>
      </c>
    </row>
    <row r="47" spans="1:11">
      <c r="A47" s="10" t="s">
        <v>80</v>
      </c>
      <c r="B47" s="22" t="s">
        <v>81</v>
      </c>
      <c r="C47" s="15" t="s">
        <v>43</v>
      </c>
      <c r="D47" s="16">
        <f>ROUND(D48,1)+ROUND(D49,1)+ROUND(D50,1)+ROUND(D51,1)+ROUND(D52,1)+ROUND(D53,1)</f>
        <v>19.5</v>
      </c>
      <c r="E47" s="16">
        <v>22.2</v>
      </c>
      <c r="F47" s="55">
        <v>23.3</v>
      </c>
      <c r="G47" s="16">
        <f>ROUND(G48,1)+ROUND(G49,1)+ROUND(G50,1)+ROUND(G51,1)+ROUND(G52,1)+ROUND(G53,1)</f>
        <v>23.1</v>
      </c>
      <c r="H47" s="17"/>
      <c r="I47" s="33">
        <f t="shared" si="1"/>
        <v>24.727824000000002</v>
      </c>
      <c r="J47" s="56" t="s">
        <v>49</v>
      </c>
      <c r="K47" s="18">
        <f t="shared" si="0"/>
        <v>1.06128</v>
      </c>
    </row>
    <row r="48" spans="1:11">
      <c r="A48" s="10" t="s">
        <v>82</v>
      </c>
      <c r="B48" s="23" t="s">
        <v>83</v>
      </c>
      <c r="C48" s="10" t="s">
        <v>43</v>
      </c>
      <c r="D48" s="16"/>
      <c r="E48" s="16"/>
      <c r="F48" s="55"/>
      <c r="G48" s="19"/>
      <c r="H48" s="17"/>
      <c r="I48" s="33">
        <f t="shared" si="1"/>
        <v>0</v>
      </c>
      <c r="J48" s="56" t="s">
        <v>49</v>
      </c>
      <c r="K48" s="18" t="str">
        <f t="shared" si="0"/>
        <v>-</v>
      </c>
    </row>
    <row r="49" spans="1:11" ht="33" customHeight="1">
      <c r="A49" s="10" t="s">
        <v>84</v>
      </c>
      <c r="B49" s="23" t="s">
        <v>85</v>
      </c>
      <c r="C49" s="10" t="s">
        <v>43</v>
      </c>
      <c r="D49" s="16"/>
      <c r="E49" s="16"/>
      <c r="F49" s="55"/>
      <c r="G49" s="19"/>
      <c r="H49" s="17"/>
      <c r="I49" s="33">
        <f t="shared" si="1"/>
        <v>0</v>
      </c>
      <c r="J49" s="56" t="s">
        <v>49</v>
      </c>
      <c r="K49" s="18" t="str">
        <f t="shared" si="0"/>
        <v>-</v>
      </c>
    </row>
    <row r="50" spans="1:11" ht="27.6">
      <c r="A50" s="10" t="s">
        <v>86</v>
      </c>
      <c r="B50" s="23" t="s">
        <v>87</v>
      </c>
      <c r="C50" s="10" t="s">
        <v>43</v>
      </c>
      <c r="D50" s="16"/>
      <c r="E50" s="16"/>
      <c r="F50" s="55"/>
      <c r="G50" s="19"/>
      <c r="H50" s="17"/>
      <c r="I50" s="33">
        <f t="shared" si="1"/>
        <v>0</v>
      </c>
      <c r="J50" s="56" t="s">
        <v>49</v>
      </c>
      <c r="K50" s="18" t="str">
        <f t="shared" si="0"/>
        <v>-</v>
      </c>
    </row>
    <row r="51" spans="1:11" ht="27.6">
      <c r="A51" s="10" t="s">
        <v>88</v>
      </c>
      <c r="B51" s="23" t="s">
        <v>89</v>
      </c>
      <c r="C51" s="10" t="s">
        <v>43</v>
      </c>
      <c r="D51" s="16">
        <v>10</v>
      </c>
      <c r="E51" s="16">
        <v>11.4</v>
      </c>
      <c r="F51" s="55">
        <v>12</v>
      </c>
      <c r="G51" s="19">
        <v>11.8</v>
      </c>
      <c r="H51" s="17"/>
      <c r="I51" s="33">
        <f t="shared" si="1"/>
        <v>12.73536</v>
      </c>
      <c r="J51" s="56" t="s">
        <v>49</v>
      </c>
      <c r="K51" s="18">
        <f t="shared" si="0"/>
        <v>1.06128</v>
      </c>
    </row>
    <row r="52" spans="1:11" ht="15" customHeight="1">
      <c r="A52" s="10" t="s">
        <v>90</v>
      </c>
      <c r="B52" s="23" t="s">
        <v>91</v>
      </c>
      <c r="C52" s="10" t="s">
        <v>43</v>
      </c>
      <c r="D52" s="16">
        <v>5</v>
      </c>
      <c r="E52" s="16">
        <v>5.7</v>
      </c>
      <c r="F52" s="55">
        <v>6</v>
      </c>
      <c r="G52" s="19">
        <v>6</v>
      </c>
      <c r="H52" s="17"/>
      <c r="I52" s="33">
        <f t="shared" si="1"/>
        <v>6.36768</v>
      </c>
      <c r="J52" s="56" t="s">
        <v>49</v>
      </c>
      <c r="K52" s="18">
        <f t="shared" si="0"/>
        <v>1.06128</v>
      </c>
    </row>
    <row r="53" spans="1:11" ht="15" customHeight="1">
      <c r="A53" s="10" t="s">
        <v>92</v>
      </c>
      <c r="B53" s="23" t="s">
        <v>93</v>
      </c>
      <c r="C53" s="10" t="s">
        <v>43</v>
      </c>
      <c r="D53" s="16">
        <v>4.5</v>
      </c>
      <c r="E53" s="16">
        <v>5.0999999999999996</v>
      </c>
      <c r="F53" s="55">
        <v>5.4</v>
      </c>
      <c r="G53" s="19">
        <v>5.3</v>
      </c>
      <c r="H53" s="17"/>
      <c r="I53" s="33">
        <f t="shared" si="1"/>
        <v>5.7309120000000009</v>
      </c>
      <c r="J53" s="56" t="s">
        <v>49</v>
      </c>
      <c r="K53" s="18">
        <f t="shared" si="0"/>
        <v>1.06128</v>
      </c>
    </row>
    <row r="54" spans="1:11" ht="15" customHeight="1">
      <c r="A54" s="61" t="s">
        <v>94</v>
      </c>
      <c r="B54" s="14" t="s">
        <v>95</v>
      </c>
      <c r="C54" s="15" t="s">
        <v>43</v>
      </c>
      <c r="D54" s="16">
        <f>ROUND(D55,1)+ROUND(D56,1)+ROUND(D57,1)+ROUND(D60,1)</f>
        <v>158.89999999999998</v>
      </c>
      <c r="E54" s="16">
        <f>ROUND(E55,1)+ROUND(E56,1)+ROUND(E57,1)+ROUND(E60,1)</f>
        <v>129.6</v>
      </c>
      <c r="F54" s="55">
        <f>ROUND(F55,1)+ROUND(F56,1)+ROUND(F57,1)+ROUND(F60,1)</f>
        <v>135.80000000000001</v>
      </c>
      <c r="G54" s="16">
        <f>ROUND(G55,1)+ROUND(G56,1)+ROUND(G57,1)+ROUND(G60,1)</f>
        <v>173.4</v>
      </c>
      <c r="H54" s="17"/>
      <c r="I54" s="33">
        <f t="shared" si="1"/>
        <v>144.121824</v>
      </c>
      <c r="J54" s="56" t="s">
        <v>49</v>
      </c>
      <c r="K54" s="18">
        <f t="shared" si="0"/>
        <v>1.06128</v>
      </c>
    </row>
    <row r="55" spans="1:11" ht="45.75" customHeight="1">
      <c r="A55" s="10" t="s">
        <v>96</v>
      </c>
      <c r="B55" s="22" t="s">
        <v>97</v>
      </c>
      <c r="C55" s="10" t="s">
        <v>43</v>
      </c>
      <c r="D55" s="16">
        <v>9.6</v>
      </c>
      <c r="E55" s="16">
        <v>10.9</v>
      </c>
      <c r="F55" s="55">
        <v>11.4</v>
      </c>
      <c r="G55" s="19">
        <v>11.1</v>
      </c>
      <c r="H55" s="17"/>
      <c r="I55" s="33">
        <f t="shared" si="1"/>
        <v>12.098592</v>
      </c>
      <c r="J55" s="56" t="s">
        <v>49</v>
      </c>
      <c r="K55" s="18">
        <f t="shared" si="0"/>
        <v>1.06128</v>
      </c>
    </row>
    <row r="56" spans="1:11" ht="41.4">
      <c r="A56" s="10" t="s">
        <v>98</v>
      </c>
      <c r="B56" s="22" t="s">
        <v>99</v>
      </c>
      <c r="C56" s="10" t="s">
        <v>43</v>
      </c>
      <c r="D56" s="16">
        <v>45</v>
      </c>
      <c r="E56" s="16">
        <v>51.4</v>
      </c>
      <c r="F56" s="55">
        <v>53.7</v>
      </c>
      <c r="G56" s="19">
        <v>52.4</v>
      </c>
      <c r="H56" s="17"/>
      <c r="I56" s="33">
        <f t="shared" si="1"/>
        <v>56.990736000000005</v>
      </c>
      <c r="J56" s="56" t="s">
        <v>49</v>
      </c>
      <c r="K56" s="18">
        <f t="shared" si="0"/>
        <v>1.06128</v>
      </c>
    </row>
    <row r="57" spans="1:11" ht="28.5" customHeight="1">
      <c r="A57" s="10" t="s">
        <v>100</v>
      </c>
      <c r="B57" s="22" t="s">
        <v>101</v>
      </c>
      <c r="C57" s="10" t="s">
        <v>43</v>
      </c>
      <c r="D57" s="16">
        <f>D58*12*0.25/1000</f>
        <v>80.058000000000007</v>
      </c>
      <c r="E57" s="16">
        <v>51.7</v>
      </c>
      <c r="F57" s="55">
        <v>54.3</v>
      </c>
      <c r="G57" s="19">
        <f>G58*12*0.25/1000</f>
        <v>84.426000000000002</v>
      </c>
      <c r="H57" s="17"/>
      <c r="I57" s="33">
        <f t="shared" si="1"/>
        <v>57.627504000000002</v>
      </c>
      <c r="J57" s="56" t="s">
        <v>49</v>
      </c>
      <c r="K57" s="18">
        <f t="shared" si="0"/>
        <v>1.06128</v>
      </c>
    </row>
    <row r="58" spans="1:11" ht="28.5" customHeight="1">
      <c r="A58" s="10"/>
      <c r="B58" s="23" t="s">
        <v>102</v>
      </c>
      <c r="C58" s="10" t="s">
        <v>65</v>
      </c>
      <c r="D58" s="16">
        <v>26686</v>
      </c>
      <c r="E58" s="16">
        <v>17244.900000000001</v>
      </c>
      <c r="F58" s="55">
        <v>18096.8</v>
      </c>
      <c r="G58" s="75">
        <v>28142</v>
      </c>
      <c r="H58" s="17"/>
      <c r="I58" s="33">
        <f t="shared" si="1"/>
        <v>19205.771904000001</v>
      </c>
      <c r="J58" s="56" t="s">
        <v>49</v>
      </c>
      <c r="K58" s="18">
        <f t="shared" si="0"/>
        <v>1.06128</v>
      </c>
    </row>
    <row r="59" spans="1:11" ht="28.5" customHeight="1">
      <c r="A59" s="10"/>
      <c r="B59" s="23" t="s">
        <v>103</v>
      </c>
      <c r="C59" s="10" t="s">
        <v>67</v>
      </c>
      <c r="D59" s="76">
        <v>0.25</v>
      </c>
      <c r="E59" s="76">
        <v>0.25</v>
      </c>
      <c r="F59" s="77">
        <v>0.25</v>
      </c>
      <c r="G59" s="78">
        <v>0.25</v>
      </c>
      <c r="H59" s="79"/>
      <c r="I59" s="80">
        <f>F59</f>
        <v>0.25</v>
      </c>
      <c r="J59" s="56" t="s">
        <v>49</v>
      </c>
      <c r="K59" s="18">
        <f t="shared" si="0"/>
        <v>1</v>
      </c>
    </row>
    <row r="60" spans="1:11" ht="27.6">
      <c r="A60" s="10" t="s">
        <v>104</v>
      </c>
      <c r="B60" s="22" t="s">
        <v>105</v>
      </c>
      <c r="C60" s="10" t="s">
        <v>43</v>
      </c>
      <c r="D60" s="58">
        <f>D57*$D$31</f>
        <v>24.177516000000001</v>
      </c>
      <c r="E60" s="58">
        <f>E57*$F$31</f>
        <v>15.6134</v>
      </c>
      <c r="F60" s="59">
        <f>F57*$F$31</f>
        <v>16.398599999999998</v>
      </c>
      <c r="G60" s="58">
        <f>G57*$D$31</f>
        <v>25.496652000000001</v>
      </c>
      <c r="H60" s="17"/>
      <c r="I60" s="33">
        <f t="shared" si="1"/>
        <v>17.403506207999996</v>
      </c>
      <c r="J60" s="56" t="s">
        <v>49</v>
      </c>
      <c r="K60" s="18">
        <f t="shared" si="0"/>
        <v>1.0612799999999998</v>
      </c>
    </row>
    <row r="61" spans="1:11" ht="15" customHeight="1">
      <c r="A61" s="10" t="s">
        <v>106</v>
      </c>
      <c r="B61" s="14" t="s">
        <v>107</v>
      </c>
      <c r="C61" s="15" t="s">
        <v>43</v>
      </c>
      <c r="D61" s="16">
        <f>ROUND(D62,1)+ROUND(D65,1)+ROUND(D66,1)</f>
        <v>101.3</v>
      </c>
      <c r="E61" s="16">
        <f>ROUND(E62,1)+ROUND(E65,1)+ROUND(E66,1)</f>
        <v>92.9</v>
      </c>
      <c r="F61" s="55">
        <f>ROUND(F62,1)+ROUND(F65,1)+ROUND(F66,1)</f>
        <v>97.500000000000014</v>
      </c>
      <c r="G61" s="16">
        <f>ROUND(G62,1)+ROUND(G65,1)+ROUND(G66,1)</f>
        <v>121</v>
      </c>
      <c r="H61" s="17"/>
      <c r="I61" s="33">
        <f t="shared" si="1"/>
        <v>103.47480000000003</v>
      </c>
      <c r="J61" s="56" t="s">
        <v>49</v>
      </c>
      <c r="K61" s="18">
        <f t="shared" si="0"/>
        <v>1.0612800000000002</v>
      </c>
    </row>
    <row r="62" spans="1:11">
      <c r="A62" s="10" t="s">
        <v>108</v>
      </c>
      <c r="B62" s="22" t="s">
        <v>109</v>
      </c>
      <c r="C62" s="10" t="s">
        <v>43</v>
      </c>
      <c r="D62" s="16">
        <f>D63*12*0.25/1000</f>
        <v>75</v>
      </c>
      <c r="E62" s="16">
        <f>E63*12*0.25/1000</f>
        <v>68.522999999999996</v>
      </c>
      <c r="F62" s="55">
        <f>F63*12*0.25/1000</f>
        <v>71.907899999999998</v>
      </c>
      <c r="G62" s="19">
        <f>G63*12*0.25/1000</f>
        <v>90</v>
      </c>
      <c r="H62" s="17"/>
      <c r="I62" s="33">
        <f t="shared" si="1"/>
        <v>76.314416112000004</v>
      </c>
      <c r="J62" s="56" t="s">
        <v>49</v>
      </c>
      <c r="K62" s="18">
        <f t="shared" si="0"/>
        <v>1.06128</v>
      </c>
    </row>
    <row r="63" spans="1:11" ht="27.6">
      <c r="A63" s="10"/>
      <c r="B63" s="23" t="s">
        <v>110</v>
      </c>
      <c r="C63" s="10" t="s">
        <v>65</v>
      </c>
      <c r="D63" s="16">
        <v>25000</v>
      </c>
      <c r="E63" s="16">
        <v>22841</v>
      </c>
      <c r="F63" s="55">
        <v>23969.3</v>
      </c>
      <c r="G63" s="75">
        <v>30000</v>
      </c>
      <c r="H63" s="17"/>
      <c r="I63" s="33">
        <f t="shared" si="1"/>
        <v>25438.138704000001</v>
      </c>
      <c r="J63" s="56" t="s">
        <v>49</v>
      </c>
      <c r="K63" s="18">
        <f t="shared" si="0"/>
        <v>1.06128</v>
      </c>
    </row>
    <row r="64" spans="1:11" ht="45.75" customHeight="1">
      <c r="A64" s="10"/>
      <c r="B64" s="23" t="s">
        <v>111</v>
      </c>
      <c r="C64" s="10" t="s">
        <v>67</v>
      </c>
      <c r="D64" s="76">
        <v>0.25</v>
      </c>
      <c r="E64" s="76">
        <v>0.25</v>
      </c>
      <c r="F64" s="77">
        <v>0.25</v>
      </c>
      <c r="G64" s="78">
        <v>0.25</v>
      </c>
      <c r="H64" s="79"/>
      <c r="I64" s="80">
        <f>F64</f>
        <v>0.25</v>
      </c>
      <c r="J64" s="56" t="s">
        <v>49</v>
      </c>
      <c r="K64" s="18">
        <f t="shared" si="0"/>
        <v>1</v>
      </c>
    </row>
    <row r="65" spans="1:11" ht="27.6">
      <c r="A65" s="10" t="s">
        <v>112</v>
      </c>
      <c r="B65" s="22" t="s">
        <v>113</v>
      </c>
      <c r="C65" s="10" t="s">
        <v>43</v>
      </c>
      <c r="D65" s="58">
        <f>D62*$D$31</f>
        <v>22.65</v>
      </c>
      <c r="E65" s="58">
        <f>E62*$F$31</f>
        <v>20.693945999999997</v>
      </c>
      <c r="F65" s="59">
        <f>F62*$F$31</f>
        <v>21.716185799999998</v>
      </c>
      <c r="G65" s="58">
        <f>G62*$G$31</f>
        <v>27.18</v>
      </c>
      <c r="H65" s="17"/>
      <c r="I65" s="33">
        <f t="shared" si="1"/>
        <v>23.046953665823999</v>
      </c>
      <c r="J65" s="56" t="s">
        <v>49</v>
      </c>
      <c r="K65" s="18">
        <f t="shared" si="0"/>
        <v>1.06128</v>
      </c>
    </row>
    <row r="66" spans="1:11" ht="46.8">
      <c r="A66" s="10" t="s">
        <v>114</v>
      </c>
      <c r="B66" s="62" t="s">
        <v>115</v>
      </c>
      <c r="C66" s="10" t="s">
        <v>43</v>
      </c>
      <c r="D66" s="16">
        <v>3.6</v>
      </c>
      <c r="E66" s="16">
        <v>3.7</v>
      </c>
      <c r="F66" s="55">
        <v>3.9</v>
      </c>
      <c r="G66" s="19">
        <v>3.8</v>
      </c>
      <c r="H66" s="17"/>
      <c r="I66" s="33">
        <f t="shared" si="1"/>
        <v>4.1389920000000009</v>
      </c>
      <c r="J66" s="56" t="s">
        <v>49</v>
      </c>
      <c r="K66" s="18">
        <f t="shared" si="0"/>
        <v>1.0612800000000002</v>
      </c>
    </row>
    <row r="67" spans="1:11" ht="27.6">
      <c r="A67" s="63" t="s">
        <v>8</v>
      </c>
      <c r="B67" s="23" t="s">
        <v>116</v>
      </c>
      <c r="C67" s="10" t="s">
        <v>43</v>
      </c>
      <c r="D67" s="16"/>
      <c r="E67" s="16"/>
      <c r="F67" s="55"/>
      <c r="G67" s="19"/>
      <c r="H67" s="17"/>
      <c r="I67" s="33">
        <f t="shared" si="1"/>
        <v>0</v>
      </c>
      <c r="J67" s="56" t="s">
        <v>49</v>
      </c>
      <c r="K67" s="18" t="str">
        <f t="shared" si="0"/>
        <v>-</v>
      </c>
    </row>
    <row r="68" spans="1:11">
      <c r="A68" s="10"/>
      <c r="B68" s="57" t="s">
        <v>117</v>
      </c>
      <c r="C68" s="10" t="s">
        <v>43</v>
      </c>
      <c r="D68" s="16"/>
      <c r="E68" s="16"/>
      <c r="F68" s="55"/>
      <c r="G68" s="19"/>
      <c r="H68" s="17"/>
      <c r="I68" s="33">
        <f t="shared" si="1"/>
        <v>0</v>
      </c>
      <c r="J68" s="56" t="s">
        <v>49</v>
      </c>
      <c r="K68" s="18" t="str">
        <f t="shared" si="0"/>
        <v>-</v>
      </c>
    </row>
    <row r="69" spans="1:11">
      <c r="A69" s="10"/>
      <c r="B69" s="57" t="s">
        <v>118</v>
      </c>
      <c r="C69" s="10" t="s">
        <v>43</v>
      </c>
      <c r="D69" s="16"/>
      <c r="E69" s="16"/>
      <c r="F69" s="55"/>
      <c r="G69" s="19"/>
      <c r="H69" s="17"/>
      <c r="I69" s="33">
        <f t="shared" si="1"/>
        <v>0</v>
      </c>
      <c r="J69" s="56" t="s">
        <v>49</v>
      </c>
      <c r="K69" s="18" t="str">
        <f t="shared" si="0"/>
        <v>-</v>
      </c>
    </row>
    <row r="70" spans="1:11">
      <c r="A70" s="10"/>
      <c r="B70" s="57" t="s">
        <v>119</v>
      </c>
      <c r="C70" s="10" t="s">
        <v>43</v>
      </c>
      <c r="D70" s="16"/>
      <c r="E70" s="16"/>
      <c r="F70" s="55"/>
      <c r="G70" s="19"/>
      <c r="H70" s="17"/>
      <c r="I70" s="33">
        <f t="shared" si="1"/>
        <v>0</v>
      </c>
      <c r="J70" s="56" t="s">
        <v>49</v>
      </c>
      <c r="K70" s="18" t="str">
        <f t="shared" si="0"/>
        <v>-</v>
      </c>
    </row>
    <row r="71" spans="1:11">
      <c r="A71" s="10"/>
      <c r="B71" s="57" t="s">
        <v>120</v>
      </c>
      <c r="C71" s="10" t="s">
        <v>43</v>
      </c>
      <c r="D71" s="16"/>
      <c r="E71" s="16"/>
      <c r="F71" s="55"/>
      <c r="G71" s="19"/>
      <c r="H71" s="17"/>
      <c r="I71" s="33">
        <f t="shared" si="1"/>
        <v>0</v>
      </c>
      <c r="J71" s="56" t="s">
        <v>49</v>
      </c>
      <c r="K71" s="18" t="str">
        <f t="shared" si="0"/>
        <v>-</v>
      </c>
    </row>
    <row r="72" spans="1:11" ht="27.6">
      <c r="A72" s="10"/>
      <c r="B72" s="57" t="s">
        <v>121</v>
      </c>
      <c r="C72" s="10" t="s">
        <v>43</v>
      </c>
      <c r="D72" s="16"/>
      <c r="E72" s="16"/>
      <c r="F72" s="55"/>
      <c r="G72" s="19"/>
      <c r="H72" s="17"/>
      <c r="I72" s="33">
        <f t="shared" si="1"/>
        <v>0</v>
      </c>
      <c r="J72" s="56" t="s">
        <v>49</v>
      </c>
      <c r="K72" s="18" t="str">
        <f t="shared" si="0"/>
        <v>-</v>
      </c>
    </row>
    <row r="73" spans="1:11">
      <c r="A73" s="10"/>
      <c r="B73" s="57" t="s">
        <v>122</v>
      </c>
      <c r="C73" s="10" t="s">
        <v>43</v>
      </c>
      <c r="D73" s="16"/>
      <c r="E73" s="16"/>
      <c r="F73" s="55"/>
      <c r="G73" s="19"/>
      <c r="H73" s="17"/>
      <c r="I73" s="33">
        <f t="shared" si="1"/>
        <v>0</v>
      </c>
      <c r="J73" s="56" t="s">
        <v>49</v>
      </c>
      <c r="K73" s="18" t="str">
        <f t="shared" si="0"/>
        <v>-</v>
      </c>
    </row>
    <row r="74" spans="1:11" ht="55.2">
      <c r="A74" s="63" t="s">
        <v>11</v>
      </c>
      <c r="B74" s="23" t="s">
        <v>123</v>
      </c>
      <c r="C74" s="10" t="s">
        <v>43</v>
      </c>
      <c r="D74" s="16"/>
      <c r="E74" s="16"/>
      <c r="F74" s="55"/>
      <c r="G74" s="19"/>
      <c r="H74" s="17"/>
      <c r="I74" s="33">
        <f t="shared" si="1"/>
        <v>0</v>
      </c>
      <c r="J74" s="56" t="s">
        <v>49</v>
      </c>
      <c r="K74" s="18" t="str">
        <f t="shared" si="0"/>
        <v>-</v>
      </c>
    </row>
    <row r="75" spans="1:11">
      <c r="A75" s="63" t="s">
        <v>13</v>
      </c>
      <c r="B75" s="57" t="s">
        <v>124</v>
      </c>
      <c r="C75" s="10" t="s">
        <v>43</v>
      </c>
      <c r="D75" s="16"/>
      <c r="E75" s="16"/>
      <c r="F75" s="55"/>
      <c r="G75" s="19"/>
      <c r="H75" s="17"/>
      <c r="I75" s="33">
        <f t="shared" si="1"/>
        <v>0</v>
      </c>
      <c r="J75" s="56" t="s">
        <v>49</v>
      </c>
      <c r="K75" s="18" t="str">
        <f t="shared" si="0"/>
        <v>-</v>
      </c>
    </row>
    <row r="76" spans="1:11">
      <c r="A76" s="63" t="s">
        <v>15</v>
      </c>
      <c r="B76" s="57" t="s">
        <v>125</v>
      </c>
      <c r="C76" s="10" t="s">
        <v>43</v>
      </c>
      <c r="D76" s="16"/>
      <c r="E76" s="16"/>
      <c r="F76" s="55"/>
      <c r="G76" s="19"/>
      <c r="H76" s="17"/>
      <c r="I76" s="33">
        <f t="shared" si="1"/>
        <v>0</v>
      </c>
      <c r="J76" s="56" t="s">
        <v>49</v>
      </c>
      <c r="K76" s="18" t="str">
        <f t="shared" ref="K76:K146" si="2">IF(AND(F76&gt;0, I76&gt;0),I76/F76,"-")</f>
        <v>-</v>
      </c>
    </row>
    <row r="77" spans="1:11" ht="41.4">
      <c r="A77" s="63" t="s">
        <v>17</v>
      </c>
      <c r="B77" s="23" t="s">
        <v>126</v>
      </c>
      <c r="C77" s="10" t="s">
        <v>43</v>
      </c>
      <c r="D77" s="16"/>
      <c r="E77" s="16"/>
      <c r="F77" s="55"/>
      <c r="G77" s="19"/>
      <c r="H77" s="17"/>
      <c r="I77" s="33">
        <f t="shared" si="1"/>
        <v>0</v>
      </c>
      <c r="J77" s="56" t="s">
        <v>49</v>
      </c>
      <c r="K77" s="18" t="str">
        <f t="shared" si="2"/>
        <v>-</v>
      </c>
    </row>
    <row r="78" spans="1:11">
      <c r="A78" s="63" t="s">
        <v>19</v>
      </c>
      <c r="B78" s="23" t="s">
        <v>127</v>
      </c>
      <c r="C78" s="10" t="s">
        <v>43</v>
      </c>
      <c r="D78" s="16"/>
      <c r="E78" s="16"/>
      <c r="F78" s="55"/>
      <c r="G78" s="19"/>
      <c r="H78" s="17"/>
      <c r="I78" s="33">
        <f t="shared" si="1"/>
        <v>0</v>
      </c>
      <c r="J78" s="56" t="s">
        <v>49</v>
      </c>
      <c r="K78" s="18" t="str">
        <f t="shared" si="2"/>
        <v>-</v>
      </c>
    </row>
    <row r="79" spans="1:11" ht="27.6">
      <c r="A79" s="10"/>
      <c r="B79" s="57" t="s">
        <v>128</v>
      </c>
      <c r="C79" s="10" t="s">
        <v>43</v>
      </c>
      <c r="D79" s="16"/>
      <c r="E79" s="16"/>
      <c r="F79" s="55"/>
      <c r="G79" s="19"/>
      <c r="H79" s="17"/>
      <c r="I79" s="33">
        <f t="shared" si="1"/>
        <v>0</v>
      </c>
      <c r="J79" s="56" t="s">
        <v>49</v>
      </c>
      <c r="K79" s="18" t="str">
        <f t="shared" si="2"/>
        <v>-</v>
      </c>
    </row>
    <row r="80" spans="1:11" ht="69">
      <c r="A80" s="10"/>
      <c r="B80" s="57" t="s">
        <v>129</v>
      </c>
      <c r="C80" s="10" t="s">
        <v>43</v>
      </c>
      <c r="D80" s="16"/>
      <c r="E80" s="16"/>
      <c r="F80" s="55"/>
      <c r="G80" s="19"/>
      <c r="H80" s="17"/>
      <c r="I80" s="33">
        <f t="shared" si="1"/>
        <v>0</v>
      </c>
      <c r="J80" s="56" t="s">
        <v>49</v>
      </c>
      <c r="K80" s="18" t="str">
        <f t="shared" si="2"/>
        <v>-</v>
      </c>
    </row>
    <row r="81" spans="1:11" ht="15" customHeight="1">
      <c r="A81" s="30" t="s">
        <v>130</v>
      </c>
      <c r="B81" s="29" t="s">
        <v>131</v>
      </c>
      <c r="C81" s="15" t="s">
        <v>43</v>
      </c>
      <c r="D81" s="16">
        <f>ROUND(D82,1)+ROUND(D93,1)</f>
        <v>39.200000000000003</v>
      </c>
      <c r="E81" s="16">
        <f>ROUND(E82,1)+ROUND(E93,1)</f>
        <v>43.7</v>
      </c>
      <c r="F81" s="16">
        <f>ROUND(F82,1)+ROUND(F93,1)</f>
        <v>45.7</v>
      </c>
      <c r="G81" s="16">
        <f>ROUND(G82,1)+ROUND(G93,1)</f>
        <v>50.1</v>
      </c>
      <c r="H81" s="17"/>
      <c r="I81" s="16">
        <f>ROUND(I82,1)+ROUND(I93,1)</f>
        <v>50.1</v>
      </c>
      <c r="J81" s="20"/>
      <c r="K81" s="18">
        <f t="shared" si="2"/>
        <v>1.0962800875273522</v>
      </c>
    </row>
    <row r="82" spans="1:11">
      <c r="A82" s="10" t="s">
        <v>132</v>
      </c>
      <c r="B82" s="29" t="s">
        <v>133</v>
      </c>
      <c r="C82" s="10" t="s">
        <v>43</v>
      </c>
      <c r="D82" s="16">
        <f>(D84*D89+D85*D90+D86*D91+D87*D92)/1000</f>
        <v>39.223500000000001</v>
      </c>
      <c r="E82" s="16">
        <f>(E84*E89+E85*E90+E86*E91+E87*E92)/1000</f>
        <v>43.692</v>
      </c>
      <c r="F82" s="16">
        <f>(F84*F89+F85*F90+F86*F91+F87*F92)/1000</f>
        <v>45.677999999999997</v>
      </c>
      <c r="G82" s="16">
        <f>(G84*G89+G85*G90+G86*G91+G87*G92)/1000</f>
        <v>50.126640000000002</v>
      </c>
      <c r="H82" s="17"/>
      <c r="I82" s="16">
        <f>(I84*I89+I85*I90+I86*I91+I87*I92)/1000</f>
        <v>50.126640000000002</v>
      </c>
      <c r="J82" s="20"/>
      <c r="K82" s="18">
        <f t="shared" si="2"/>
        <v>1.0973913043478263</v>
      </c>
    </row>
    <row r="83" spans="1:11">
      <c r="A83" s="10"/>
      <c r="B83" s="23" t="s">
        <v>134</v>
      </c>
      <c r="C83" s="10"/>
      <c r="D83" s="16">
        <f>SUM(D84:D87)</f>
        <v>9930</v>
      </c>
      <c r="E83" s="16">
        <f>SUM(E84:E87)</f>
        <v>9930</v>
      </c>
      <c r="F83" s="16">
        <f>SUM(F84:F87)</f>
        <v>9930</v>
      </c>
      <c r="G83" s="16">
        <f>SUM(G84:G87)</f>
        <v>9930</v>
      </c>
      <c r="H83" s="17"/>
      <c r="I83" s="16">
        <f>SUM(I84:I87)</f>
        <v>9930</v>
      </c>
      <c r="J83" s="20"/>
      <c r="K83" s="18">
        <f t="shared" si="2"/>
        <v>1</v>
      </c>
    </row>
    <row r="84" spans="1:11">
      <c r="A84" s="10"/>
      <c r="B84" s="23" t="s">
        <v>135</v>
      </c>
      <c r="C84" s="10" t="s">
        <v>136</v>
      </c>
      <c r="D84" s="19">
        <f>D9/6*4</f>
        <v>9930</v>
      </c>
      <c r="E84" s="19">
        <f>E9/6*4</f>
        <v>9930</v>
      </c>
      <c r="F84" s="19">
        <f>F9/6*4</f>
        <v>9930</v>
      </c>
      <c r="G84" s="19">
        <f>G9/6*4</f>
        <v>9930</v>
      </c>
      <c r="H84" s="17"/>
      <c r="I84" s="19">
        <f>I9/6*4</f>
        <v>9930</v>
      </c>
      <c r="J84" s="20"/>
      <c r="K84" s="18">
        <f t="shared" si="2"/>
        <v>1</v>
      </c>
    </row>
    <row r="85" spans="1:11">
      <c r="A85" s="10"/>
      <c r="B85" s="23" t="s">
        <v>137</v>
      </c>
      <c r="C85" s="10" t="s">
        <v>136</v>
      </c>
      <c r="D85" s="19"/>
      <c r="E85" s="19"/>
      <c r="F85" s="19"/>
      <c r="G85" s="19"/>
      <c r="H85" s="17"/>
      <c r="I85" s="19"/>
      <c r="J85" s="20"/>
      <c r="K85" s="18" t="str">
        <f t="shared" si="2"/>
        <v>-</v>
      </c>
    </row>
    <row r="86" spans="1:11">
      <c r="A86" s="10"/>
      <c r="B86" s="23" t="s">
        <v>138</v>
      </c>
      <c r="C86" s="10" t="s">
        <v>136</v>
      </c>
      <c r="D86" s="19"/>
      <c r="E86" s="19"/>
      <c r="F86" s="19"/>
      <c r="G86" s="19"/>
      <c r="H86" s="17"/>
      <c r="I86" s="19"/>
      <c r="J86" s="20"/>
      <c r="K86" s="18" t="str">
        <f t="shared" si="2"/>
        <v>-</v>
      </c>
    </row>
    <row r="87" spans="1:11" ht="15" customHeight="1">
      <c r="A87" s="10"/>
      <c r="B87" s="23" t="s">
        <v>139</v>
      </c>
      <c r="C87" s="10" t="s">
        <v>136</v>
      </c>
      <c r="D87" s="19"/>
      <c r="E87" s="19"/>
      <c r="F87" s="19"/>
      <c r="G87" s="19"/>
      <c r="H87" s="17"/>
      <c r="I87" s="19"/>
      <c r="J87" s="20"/>
      <c r="K87" s="18" t="str">
        <f t="shared" si="2"/>
        <v>-</v>
      </c>
    </row>
    <row r="88" spans="1:11" ht="15" customHeight="1">
      <c r="A88" s="10"/>
      <c r="B88" s="23" t="s">
        <v>140</v>
      </c>
      <c r="C88" s="10"/>
      <c r="D88" s="19"/>
      <c r="E88" s="19"/>
      <c r="F88" s="19"/>
      <c r="G88" s="19"/>
      <c r="H88" s="17"/>
      <c r="I88" s="19"/>
      <c r="J88" s="20"/>
      <c r="K88" s="18" t="str">
        <f t="shared" si="2"/>
        <v>-</v>
      </c>
    </row>
    <row r="89" spans="1:11" ht="15" customHeight="1">
      <c r="A89" s="10"/>
      <c r="B89" s="23" t="s">
        <v>135</v>
      </c>
      <c r="C89" s="10" t="s">
        <v>141</v>
      </c>
      <c r="D89" s="64">
        <v>3.95</v>
      </c>
      <c r="E89" s="64">
        <v>4.4000000000000004</v>
      </c>
      <c r="F89" s="64">
        <v>4.5999999999999996</v>
      </c>
      <c r="G89" s="64">
        <v>5.048</v>
      </c>
      <c r="H89" s="17"/>
      <c r="I89" s="64">
        <v>5.048</v>
      </c>
      <c r="J89" s="20"/>
      <c r="K89" s="18">
        <f t="shared" si="2"/>
        <v>1.0973913043478263</v>
      </c>
    </row>
    <row r="90" spans="1:11" ht="15" customHeight="1">
      <c r="A90" s="10"/>
      <c r="B90" s="23" t="s">
        <v>137</v>
      </c>
      <c r="C90" s="10" t="s">
        <v>141</v>
      </c>
      <c r="D90" s="64"/>
      <c r="E90" s="64"/>
      <c r="F90" s="64"/>
      <c r="G90" s="64"/>
      <c r="H90" s="17"/>
      <c r="I90" s="64"/>
      <c r="J90" s="20"/>
      <c r="K90" s="18" t="str">
        <f t="shared" si="2"/>
        <v>-</v>
      </c>
    </row>
    <row r="91" spans="1:11" ht="15" customHeight="1">
      <c r="A91" s="10"/>
      <c r="B91" s="23" t="s">
        <v>138</v>
      </c>
      <c r="C91" s="10" t="s">
        <v>141</v>
      </c>
      <c r="D91" s="64"/>
      <c r="E91" s="64"/>
      <c r="F91" s="64"/>
      <c r="G91" s="64"/>
      <c r="H91" s="17"/>
      <c r="I91" s="64"/>
      <c r="J91" s="20"/>
      <c r="K91" s="18" t="str">
        <f t="shared" si="2"/>
        <v>-</v>
      </c>
    </row>
    <row r="92" spans="1:11" ht="15" customHeight="1">
      <c r="A92" s="10"/>
      <c r="B92" s="23" t="s">
        <v>139</v>
      </c>
      <c r="C92" s="10" t="s">
        <v>141</v>
      </c>
      <c r="D92" s="64"/>
      <c r="E92" s="64"/>
      <c r="F92" s="64"/>
      <c r="G92" s="64"/>
      <c r="H92" s="17"/>
      <c r="I92" s="64"/>
      <c r="J92" s="20"/>
      <c r="K92" s="18" t="str">
        <f t="shared" si="2"/>
        <v>-</v>
      </c>
    </row>
    <row r="93" spans="1:11">
      <c r="A93" s="10" t="s">
        <v>142</v>
      </c>
      <c r="B93" s="29" t="s">
        <v>143</v>
      </c>
      <c r="C93" s="10" t="s">
        <v>43</v>
      </c>
      <c r="D93" s="16">
        <f>D95*D94/1000</f>
        <v>0</v>
      </c>
      <c r="E93" s="16">
        <f>E95*E94/1000</f>
        <v>0</v>
      </c>
      <c r="F93" s="16">
        <f>F95*F94/1000</f>
        <v>0</v>
      </c>
      <c r="G93" s="16">
        <f>G95*G94/1000</f>
        <v>0</v>
      </c>
      <c r="H93" s="17"/>
      <c r="I93" s="16">
        <f>I95*I94/1000</f>
        <v>0</v>
      </c>
      <c r="J93" s="20"/>
      <c r="K93" s="18" t="str">
        <f t="shared" si="2"/>
        <v>-</v>
      </c>
    </row>
    <row r="94" spans="1:11">
      <c r="A94" s="10"/>
      <c r="B94" s="42" t="s">
        <v>144</v>
      </c>
      <c r="C94" s="10" t="s">
        <v>145</v>
      </c>
      <c r="D94" s="19"/>
      <c r="E94" s="19"/>
      <c r="F94" s="19"/>
      <c r="G94" s="19"/>
      <c r="H94" s="17"/>
      <c r="I94" s="19"/>
      <c r="J94" s="20"/>
      <c r="K94" s="18" t="str">
        <f t="shared" si="2"/>
        <v>-</v>
      </c>
    </row>
    <row r="95" spans="1:11" ht="15.75" customHeight="1">
      <c r="A95" s="10"/>
      <c r="B95" s="42" t="s">
        <v>146</v>
      </c>
      <c r="C95" s="65" t="s">
        <v>147</v>
      </c>
      <c r="D95" s="19"/>
      <c r="E95" s="19"/>
      <c r="F95" s="19"/>
      <c r="G95" s="19"/>
      <c r="H95" s="17"/>
      <c r="I95" s="19"/>
      <c r="J95" s="20"/>
      <c r="K95" s="18" t="str">
        <f t="shared" si="2"/>
        <v>-</v>
      </c>
    </row>
    <row r="96" spans="1:11" ht="69.75" customHeight="1">
      <c r="A96" s="10" t="s">
        <v>148</v>
      </c>
      <c r="B96" s="23" t="s">
        <v>149</v>
      </c>
      <c r="C96" s="15" t="s">
        <v>150</v>
      </c>
      <c r="D96" s="16">
        <f>D83/D12</f>
        <v>0.66666666666666663</v>
      </c>
      <c r="E96" s="16">
        <f>E83/E12</f>
        <v>0.66666666666666663</v>
      </c>
      <c r="F96" s="16">
        <f>F83/F12</f>
        <v>0.66666666666666663</v>
      </c>
      <c r="G96" s="16">
        <f>G83/G12</f>
        <v>0.66666666666666663</v>
      </c>
      <c r="H96" s="17"/>
      <c r="I96" s="16">
        <f>F96</f>
        <v>0.66666666666666663</v>
      </c>
      <c r="J96" s="66" t="str">
        <f>IF(ROUND(I96,1)=ROUND(I83/I12,1),"Долгосрочный параметр регулирования в H96соответствии с п.79 Основ ценообразования.","ОШИБКА! Объем покупной электроэнергии, учтенный при корректировке тарифа, не соответствует утвержденному долгосрочному параметру.")</f>
        <v>Долгосрочный параметр регулирования в H96соответствии с п.79 Основ ценообразования.</v>
      </c>
      <c r="K96" s="18">
        <f t="shared" si="2"/>
        <v>1</v>
      </c>
    </row>
    <row r="97" spans="1:11" ht="15" customHeight="1">
      <c r="A97" s="10" t="s">
        <v>151</v>
      </c>
      <c r="B97" s="14" t="s">
        <v>152</v>
      </c>
      <c r="C97" s="15" t="s">
        <v>43</v>
      </c>
      <c r="D97" s="58">
        <f>ROUND(D98,1)+ROUND(D105,1)+ROUND(D124,1)+ROUND(D134,1)+ROUND(D135,1)+ROUND(D136,1)+ROUND(D137,1)+ROUND(D138,1)+ROUND(D139,1)</f>
        <v>65.099999999999994</v>
      </c>
      <c r="E97" s="58">
        <f>ROUND(E98,1)+ROUND(E105,1)+ROUND(E124,1)+ROUND(E134,1)+ROUND(E135,1)+ROUND(E136,1)+ROUND(E137,1)+ROUND(E138,1)+ROUND(E139,1)</f>
        <v>68.3</v>
      </c>
      <c r="F97" s="58">
        <f>ROUND(F98,1)+ROUND(F105,1)+ROUND(F124,1)+ROUND(F134,1)+ROUND(F135,1)+ROUND(F136,1)+ROUND(F137,1)+ROUND(F138,1)+ROUND(F139,1)</f>
        <v>71.099999999999994</v>
      </c>
      <c r="G97" s="58">
        <f>ROUND(G98,1)+ROUND(G105,1)+ROUND(G124,1)+ROUND(G134,1)+ROUND(G135,1)+ROUND(G136,1)+ROUND(G137,1)+ROUND(G138,1)+ROUND(G139,1)</f>
        <v>95.6</v>
      </c>
      <c r="H97" s="17"/>
      <c r="I97" s="58">
        <v>80</v>
      </c>
      <c r="J97" s="20"/>
      <c r="K97" s="18">
        <f t="shared" si="2"/>
        <v>1.1251758087201127</v>
      </c>
    </row>
    <row r="98" spans="1:11" ht="15" customHeight="1">
      <c r="A98" s="10" t="s">
        <v>153</v>
      </c>
      <c r="B98" s="14" t="s">
        <v>154</v>
      </c>
      <c r="C98" s="15" t="s">
        <v>43</v>
      </c>
      <c r="D98" s="16"/>
      <c r="E98" s="16"/>
      <c r="F98" s="16"/>
      <c r="G98" s="16"/>
      <c r="H98" s="17"/>
      <c r="I98" s="16"/>
      <c r="J98" s="20"/>
      <c r="K98" s="18"/>
    </row>
    <row r="99" spans="1:11" ht="15" customHeight="1">
      <c r="A99" s="10" t="s">
        <v>155</v>
      </c>
      <c r="B99" s="14" t="s">
        <v>156</v>
      </c>
      <c r="C99" s="15" t="s">
        <v>43</v>
      </c>
      <c r="D99" s="16"/>
      <c r="E99" s="16"/>
      <c r="F99" s="16"/>
      <c r="G99" s="16"/>
      <c r="H99" s="17"/>
      <c r="I99" s="16"/>
      <c r="J99" s="20"/>
      <c r="K99" s="18"/>
    </row>
    <row r="100" spans="1:11" ht="15" customHeight="1">
      <c r="A100" s="10"/>
      <c r="B100" s="14" t="s">
        <v>157</v>
      </c>
      <c r="C100" s="15" t="s">
        <v>158</v>
      </c>
      <c r="D100" s="16"/>
      <c r="E100" s="16"/>
      <c r="F100" s="16"/>
      <c r="G100" s="16"/>
      <c r="H100" s="17"/>
      <c r="I100" s="16"/>
      <c r="J100" s="20"/>
      <c r="K100" s="18"/>
    </row>
    <row r="101" spans="1:11" ht="15" customHeight="1">
      <c r="A101" s="10"/>
      <c r="B101" s="14" t="s">
        <v>159</v>
      </c>
      <c r="C101" s="15" t="s">
        <v>160</v>
      </c>
      <c r="D101" s="16"/>
      <c r="E101" s="16"/>
      <c r="F101" s="16"/>
      <c r="G101" s="16"/>
      <c r="H101" s="17"/>
      <c r="I101" s="16"/>
      <c r="J101" s="20"/>
      <c r="K101" s="18"/>
    </row>
    <row r="102" spans="1:11" ht="15" customHeight="1">
      <c r="A102" s="10" t="s">
        <v>161</v>
      </c>
      <c r="B102" s="14" t="s">
        <v>162</v>
      </c>
      <c r="C102" s="15" t="s">
        <v>43</v>
      </c>
      <c r="D102" s="16"/>
      <c r="E102" s="16"/>
      <c r="F102" s="16"/>
      <c r="G102" s="16"/>
      <c r="H102" s="17"/>
      <c r="I102" s="16"/>
      <c r="J102" s="20"/>
      <c r="K102" s="18"/>
    </row>
    <row r="103" spans="1:11" ht="15" customHeight="1">
      <c r="A103" s="10"/>
      <c r="B103" s="14" t="s">
        <v>157</v>
      </c>
      <c r="C103" s="15" t="s">
        <v>158</v>
      </c>
      <c r="D103" s="16"/>
      <c r="E103" s="16"/>
      <c r="F103" s="16"/>
      <c r="G103" s="16"/>
      <c r="H103" s="17"/>
      <c r="I103" s="16"/>
      <c r="J103" s="20"/>
      <c r="K103" s="18"/>
    </row>
    <row r="104" spans="1:11" ht="15" customHeight="1">
      <c r="A104" s="10"/>
      <c r="B104" s="14" t="s">
        <v>159</v>
      </c>
      <c r="C104" s="15" t="s">
        <v>160</v>
      </c>
      <c r="D104" s="16"/>
      <c r="E104" s="16"/>
      <c r="F104" s="16"/>
      <c r="G104" s="16"/>
      <c r="H104" s="17"/>
      <c r="I104" s="16"/>
      <c r="J104" s="20"/>
      <c r="K104" s="18"/>
    </row>
    <row r="105" spans="1:11" ht="49.5" customHeight="1">
      <c r="A105" s="10" t="s">
        <v>163</v>
      </c>
      <c r="B105" s="14" t="s">
        <v>164</v>
      </c>
      <c r="C105" s="10" t="s">
        <v>43</v>
      </c>
      <c r="D105" s="19">
        <f>D106+D109+D112+D115+D118+D121</f>
        <v>65.113200000000006</v>
      </c>
      <c r="E105" s="19">
        <f>E106+E109+E112+E115+E118+E121</f>
        <v>68.317499999999995</v>
      </c>
      <c r="F105" s="19">
        <f>F106+F109+F112+F115+F118+F121</f>
        <v>71.0505</v>
      </c>
      <c r="G105" s="19">
        <f>G106+G109+G112+G115+G118+G121</f>
        <v>74.116350000000011</v>
      </c>
      <c r="H105" s="17"/>
      <c r="I105" s="19">
        <v>76.209999999999994</v>
      </c>
      <c r="J105" s="20"/>
      <c r="K105" s="18">
        <f t="shared" si="2"/>
        <v>1.0726173637060963</v>
      </c>
    </row>
    <row r="106" spans="1:11" ht="15" customHeight="1">
      <c r="A106" s="10" t="s">
        <v>165</v>
      </c>
      <c r="B106" s="22" t="s">
        <v>166</v>
      </c>
      <c r="C106" s="10" t="s">
        <v>43</v>
      </c>
      <c r="D106" s="19">
        <f>D107*D108/1000</f>
        <v>65.113200000000006</v>
      </c>
      <c r="E106" s="19">
        <f>E107*E108/1000</f>
        <v>68.317499999999995</v>
      </c>
      <c r="F106" s="19">
        <f>F107*F108/1000</f>
        <v>71.0505</v>
      </c>
      <c r="G106" s="19">
        <f>G107*G108/1000</f>
        <v>74.116350000000011</v>
      </c>
      <c r="H106" s="17"/>
      <c r="I106" s="19">
        <f>I107*I108/1000</f>
        <v>74.116350000000011</v>
      </c>
      <c r="J106" s="20"/>
      <c r="K106" s="18">
        <f t="shared" si="2"/>
        <v>1.0431502945088353</v>
      </c>
    </row>
    <row r="107" spans="1:11" ht="15" customHeight="1">
      <c r="A107" s="10"/>
      <c r="B107" s="23" t="s">
        <v>167</v>
      </c>
      <c r="C107" s="10" t="s">
        <v>168</v>
      </c>
      <c r="D107" s="19">
        <v>15</v>
      </c>
      <c r="E107" s="19">
        <v>15</v>
      </c>
      <c r="F107" s="19">
        <v>15</v>
      </c>
      <c r="G107" s="19">
        <v>15</v>
      </c>
      <c r="H107" s="17"/>
      <c r="I107" s="19">
        <v>15</v>
      </c>
      <c r="J107" s="20"/>
      <c r="K107" s="18">
        <f t="shared" si="2"/>
        <v>1</v>
      </c>
    </row>
    <row r="108" spans="1:11" ht="15" customHeight="1">
      <c r="A108" s="10"/>
      <c r="B108" s="23" t="s">
        <v>169</v>
      </c>
      <c r="C108" s="10" t="s">
        <v>170</v>
      </c>
      <c r="D108" s="19">
        <v>4340.88</v>
      </c>
      <c r="E108" s="19">
        <v>4554.5</v>
      </c>
      <c r="F108" s="19">
        <v>4736.7</v>
      </c>
      <c r="G108" s="19">
        <v>4941.09</v>
      </c>
      <c r="H108" s="17"/>
      <c r="I108" s="75">
        <v>4941.09</v>
      </c>
      <c r="J108" s="20"/>
      <c r="K108" s="18">
        <f t="shared" si="2"/>
        <v>1.0431502945088353</v>
      </c>
    </row>
    <row r="109" spans="1:11" ht="15" customHeight="1">
      <c r="A109" s="10" t="s">
        <v>171</v>
      </c>
      <c r="B109" s="22" t="s">
        <v>172</v>
      </c>
      <c r="C109" s="10" t="s">
        <v>43</v>
      </c>
      <c r="D109" s="19"/>
      <c r="E109" s="19"/>
      <c r="F109" s="19"/>
      <c r="G109" s="19"/>
      <c r="H109" s="17"/>
      <c r="I109" s="19"/>
      <c r="J109" s="20"/>
      <c r="K109" s="18" t="str">
        <f t="shared" si="2"/>
        <v>-</v>
      </c>
    </row>
    <row r="110" spans="1:11" ht="15" customHeight="1">
      <c r="A110" s="10"/>
      <c r="B110" s="23" t="s">
        <v>173</v>
      </c>
      <c r="C110" s="10" t="s">
        <v>10</v>
      </c>
      <c r="D110" s="19"/>
      <c r="E110" s="19"/>
      <c r="F110" s="19"/>
      <c r="G110" s="19"/>
      <c r="H110" s="17"/>
      <c r="I110" s="19"/>
      <c r="J110" s="20"/>
      <c r="K110" s="18" t="str">
        <f t="shared" si="2"/>
        <v>-</v>
      </c>
    </row>
    <row r="111" spans="1:11" ht="15" customHeight="1">
      <c r="A111" s="10"/>
      <c r="B111" s="23" t="s">
        <v>174</v>
      </c>
      <c r="C111" s="10" t="s">
        <v>175</v>
      </c>
      <c r="D111" s="19"/>
      <c r="E111" s="19"/>
      <c r="F111" s="19"/>
      <c r="G111" s="19"/>
      <c r="H111" s="17"/>
      <c r="I111" s="19"/>
      <c r="J111" s="20"/>
      <c r="K111" s="18" t="str">
        <f t="shared" si="2"/>
        <v>-</v>
      </c>
    </row>
    <row r="112" spans="1:11" ht="15" customHeight="1">
      <c r="A112" s="10" t="s">
        <v>176</v>
      </c>
      <c r="B112" s="22" t="s">
        <v>177</v>
      </c>
      <c r="C112" s="10" t="s">
        <v>43</v>
      </c>
      <c r="D112" s="19"/>
      <c r="E112" s="19"/>
      <c r="F112" s="19"/>
      <c r="G112" s="19"/>
      <c r="H112" s="17"/>
      <c r="I112" s="19"/>
      <c r="J112" s="20"/>
      <c r="K112" s="18" t="str">
        <f t="shared" si="2"/>
        <v>-</v>
      </c>
    </row>
    <row r="113" spans="1:11" ht="15" customHeight="1">
      <c r="A113" s="10"/>
      <c r="B113" s="23" t="s">
        <v>178</v>
      </c>
      <c r="C113" s="10" t="s">
        <v>10</v>
      </c>
      <c r="D113" s="19"/>
      <c r="E113" s="19"/>
      <c r="F113" s="19"/>
      <c r="G113" s="19"/>
      <c r="H113" s="17"/>
      <c r="I113" s="19"/>
      <c r="J113" s="20"/>
      <c r="K113" s="18" t="str">
        <f t="shared" si="2"/>
        <v>-</v>
      </c>
    </row>
    <row r="114" spans="1:11" ht="15" customHeight="1">
      <c r="A114" s="10"/>
      <c r="B114" s="23" t="s">
        <v>179</v>
      </c>
      <c r="C114" s="10" t="s">
        <v>175</v>
      </c>
      <c r="D114" s="19"/>
      <c r="E114" s="19"/>
      <c r="F114" s="19"/>
      <c r="G114" s="19"/>
      <c r="H114" s="17"/>
      <c r="I114" s="19"/>
      <c r="J114" s="20"/>
      <c r="K114" s="18" t="str">
        <f t="shared" si="2"/>
        <v>-</v>
      </c>
    </row>
    <row r="115" spans="1:11" ht="15" customHeight="1">
      <c r="A115" s="10" t="s">
        <v>180</v>
      </c>
      <c r="B115" s="22" t="s">
        <v>181</v>
      </c>
      <c r="C115" s="10" t="s">
        <v>43</v>
      </c>
      <c r="D115" s="19"/>
      <c r="E115" s="19"/>
      <c r="F115" s="19"/>
      <c r="G115" s="19"/>
      <c r="H115" s="17"/>
      <c r="I115" s="19"/>
      <c r="J115" s="20"/>
      <c r="K115" s="18" t="str">
        <f t="shared" si="2"/>
        <v>-</v>
      </c>
    </row>
    <row r="116" spans="1:11" ht="15" customHeight="1">
      <c r="A116" s="10"/>
      <c r="B116" s="23" t="s">
        <v>182</v>
      </c>
      <c r="C116" s="10" t="s">
        <v>10</v>
      </c>
      <c r="D116" s="19"/>
      <c r="E116" s="19"/>
      <c r="F116" s="19"/>
      <c r="G116" s="19"/>
      <c r="H116" s="17"/>
      <c r="I116" s="19"/>
      <c r="J116" s="20"/>
      <c r="K116" s="18" t="str">
        <f t="shared" si="2"/>
        <v>-</v>
      </c>
    </row>
    <row r="117" spans="1:11" ht="15" customHeight="1">
      <c r="A117" s="10"/>
      <c r="B117" s="23" t="s">
        <v>183</v>
      </c>
      <c r="C117" s="10" t="s">
        <v>175</v>
      </c>
      <c r="D117" s="19"/>
      <c r="E117" s="19"/>
      <c r="F117" s="19"/>
      <c r="G117" s="19"/>
      <c r="H117" s="17"/>
      <c r="I117" s="19"/>
      <c r="J117" s="20"/>
      <c r="K117" s="18" t="str">
        <f t="shared" si="2"/>
        <v>-</v>
      </c>
    </row>
    <row r="118" spans="1:11" ht="15" customHeight="1">
      <c r="A118" s="10" t="s">
        <v>184</v>
      </c>
      <c r="B118" s="22" t="s">
        <v>185</v>
      </c>
      <c r="C118" s="10" t="s">
        <v>43</v>
      </c>
      <c r="D118" s="19"/>
      <c r="E118" s="19"/>
      <c r="F118" s="19"/>
      <c r="G118" s="19"/>
      <c r="H118" s="17"/>
      <c r="I118" s="19"/>
      <c r="J118" s="20"/>
      <c r="K118" s="18" t="str">
        <f t="shared" si="2"/>
        <v>-</v>
      </c>
    </row>
    <row r="119" spans="1:11" ht="15" customHeight="1">
      <c r="A119" s="10"/>
      <c r="B119" s="23" t="s">
        <v>186</v>
      </c>
      <c r="C119" s="10" t="s">
        <v>10</v>
      </c>
      <c r="D119" s="19"/>
      <c r="E119" s="19"/>
      <c r="F119" s="19"/>
      <c r="G119" s="19"/>
      <c r="H119" s="17"/>
      <c r="I119" s="19"/>
      <c r="J119" s="20"/>
      <c r="K119" s="18" t="str">
        <f t="shared" si="2"/>
        <v>-</v>
      </c>
    </row>
    <row r="120" spans="1:11" ht="15" customHeight="1">
      <c r="A120" s="10"/>
      <c r="B120" s="23" t="s">
        <v>187</v>
      </c>
      <c r="C120" s="10" t="s">
        <v>175</v>
      </c>
      <c r="D120" s="19"/>
      <c r="E120" s="19"/>
      <c r="F120" s="19"/>
      <c r="G120" s="19"/>
      <c r="H120" s="17"/>
      <c r="I120" s="19"/>
      <c r="J120" s="20"/>
      <c r="K120" s="18" t="str">
        <f t="shared" si="2"/>
        <v>-</v>
      </c>
    </row>
    <row r="121" spans="1:11" ht="15" customHeight="1">
      <c r="A121" s="10" t="s">
        <v>188</v>
      </c>
      <c r="B121" s="22" t="s">
        <v>189</v>
      </c>
      <c r="C121" s="10" t="s">
        <v>43</v>
      </c>
      <c r="D121" s="19"/>
      <c r="E121" s="19"/>
      <c r="F121" s="19"/>
      <c r="G121" s="19"/>
      <c r="H121" s="17"/>
      <c r="I121" s="19"/>
      <c r="J121" s="20"/>
      <c r="K121" s="18" t="str">
        <f t="shared" si="2"/>
        <v>-</v>
      </c>
    </row>
    <row r="122" spans="1:11" ht="15" customHeight="1">
      <c r="A122" s="10"/>
      <c r="B122" s="23" t="s">
        <v>190</v>
      </c>
      <c r="C122" s="10" t="s">
        <v>10</v>
      </c>
      <c r="D122" s="19"/>
      <c r="E122" s="19"/>
      <c r="F122" s="19"/>
      <c r="G122" s="19"/>
      <c r="H122" s="17"/>
      <c r="I122" s="19"/>
      <c r="J122" s="20"/>
      <c r="K122" s="18" t="str">
        <f t="shared" si="2"/>
        <v>-</v>
      </c>
    </row>
    <row r="123" spans="1:11" ht="15" customHeight="1">
      <c r="A123" s="10"/>
      <c r="B123" s="23" t="s">
        <v>191</v>
      </c>
      <c r="C123" s="10" t="s">
        <v>175</v>
      </c>
      <c r="D123" s="19"/>
      <c r="E123" s="19"/>
      <c r="F123" s="19"/>
      <c r="G123" s="19"/>
      <c r="H123" s="17"/>
      <c r="I123" s="19"/>
      <c r="J123" s="20"/>
      <c r="K123" s="18" t="str">
        <f t="shared" si="2"/>
        <v>-</v>
      </c>
    </row>
    <row r="124" spans="1:11" ht="28.5" customHeight="1">
      <c r="A124" s="10" t="s">
        <v>192</v>
      </c>
      <c r="B124" s="14" t="s">
        <v>193</v>
      </c>
      <c r="C124" s="15" t="s">
        <v>43</v>
      </c>
      <c r="D124" s="16">
        <f>ROUND(D125,1)+ROUND(D126,1)+ROUND(D127,1)+ROUND(D128,1)+ROUND(D129,1)+ROUND(D130,1)+ROUND(D131,1)+ROUND(D132,1)</f>
        <v>0</v>
      </c>
      <c r="E124" s="16">
        <f>ROUND(E125,1)+ROUND(E126,1)+ROUND(E127,1)+ROUND(E128,1)+ROUND(E129,1)+ROUND(E130,1)+ROUND(E131,1)+ROUND(E132,1)</f>
        <v>0</v>
      </c>
      <c r="F124" s="16">
        <f>ROUND(F125,1)+ROUND(F126,1)+ROUND(F127,1)+ROUND(F128,1)+ROUND(F129,1)+ROUND(F130,1)+ROUND(F131,1)+ROUND(F132,1)</f>
        <v>0</v>
      </c>
      <c r="G124" s="16">
        <f>ROUND(G125,1)+ROUND(G126,1)+ROUND(G127,1)+ROUND(G128,1)+ROUND(G129,1)+ROUND(G130,1)+ROUND(G131,1)+ROUND(G132,1)</f>
        <v>21.5</v>
      </c>
      <c r="H124" s="17"/>
      <c r="I124" s="16">
        <f>ROUND(I125,1)+ROUND(I126,1)+ROUND(I127,1)+ROUND(I128,1)+ROUND(I129,1)+ROUND(I130,1)+ROUND(I131,1)+ROUND(I132,1)</f>
        <v>21.5</v>
      </c>
      <c r="J124" s="20"/>
      <c r="K124" s="18" t="str">
        <f t="shared" si="2"/>
        <v>-</v>
      </c>
    </row>
    <row r="125" spans="1:11" ht="15" customHeight="1">
      <c r="A125" s="10" t="s">
        <v>194</v>
      </c>
      <c r="B125" s="22" t="s">
        <v>195</v>
      </c>
      <c r="C125" s="10" t="s">
        <v>43</v>
      </c>
      <c r="D125" s="19"/>
      <c r="E125" s="19"/>
      <c r="F125" s="19"/>
      <c r="G125" s="19"/>
      <c r="H125" s="17"/>
      <c r="I125" s="19"/>
      <c r="J125" s="20"/>
      <c r="K125" s="18" t="str">
        <f t="shared" si="2"/>
        <v>-</v>
      </c>
    </row>
    <row r="126" spans="1:11" ht="15" customHeight="1">
      <c r="A126" s="10" t="s">
        <v>196</v>
      </c>
      <c r="B126" s="22" t="s">
        <v>197</v>
      </c>
      <c r="C126" s="10" t="s">
        <v>43</v>
      </c>
      <c r="D126" s="19"/>
      <c r="E126" s="19"/>
      <c r="F126" s="19"/>
      <c r="G126" s="19"/>
      <c r="H126" s="17"/>
      <c r="I126" s="19"/>
      <c r="J126" s="20"/>
      <c r="K126" s="18" t="str">
        <f t="shared" si="2"/>
        <v>-</v>
      </c>
    </row>
    <row r="127" spans="1:11" ht="15" customHeight="1">
      <c r="A127" s="10" t="s">
        <v>198</v>
      </c>
      <c r="B127" s="22" t="s">
        <v>199</v>
      </c>
      <c r="C127" s="10" t="s">
        <v>43</v>
      </c>
      <c r="D127" s="19"/>
      <c r="E127" s="19"/>
      <c r="F127" s="19"/>
      <c r="G127" s="19"/>
      <c r="H127" s="17"/>
      <c r="I127" s="19"/>
      <c r="J127" s="20"/>
      <c r="K127" s="18" t="str">
        <f t="shared" si="2"/>
        <v>-</v>
      </c>
    </row>
    <row r="128" spans="1:11" ht="15" customHeight="1">
      <c r="A128" s="10" t="s">
        <v>200</v>
      </c>
      <c r="B128" s="22" t="s">
        <v>201</v>
      </c>
      <c r="C128" s="10" t="s">
        <v>43</v>
      </c>
      <c r="D128" s="19"/>
      <c r="E128" s="19"/>
      <c r="F128" s="19"/>
      <c r="G128" s="19">
        <v>10.199999999999999</v>
      </c>
      <c r="H128" s="17"/>
      <c r="I128" s="19">
        <v>10.192</v>
      </c>
      <c r="J128" s="20"/>
      <c r="K128" s="18" t="str">
        <f t="shared" si="2"/>
        <v>-</v>
      </c>
    </row>
    <row r="129" spans="1:11" ht="15" customHeight="1">
      <c r="A129" s="10" t="s">
        <v>202</v>
      </c>
      <c r="B129" s="22" t="s">
        <v>203</v>
      </c>
      <c r="C129" s="10" t="s">
        <v>43</v>
      </c>
      <c r="D129" s="19"/>
      <c r="E129" s="19"/>
      <c r="F129" s="19"/>
      <c r="G129" s="19"/>
      <c r="H129" s="17"/>
      <c r="I129" s="19"/>
      <c r="J129" s="20"/>
      <c r="K129" s="18" t="str">
        <f t="shared" si="2"/>
        <v>-</v>
      </c>
    </row>
    <row r="130" spans="1:11" ht="15" customHeight="1">
      <c r="A130" s="10" t="s">
        <v>204</v>
      </c>
      <c r="B130" s="22" t="s">
        <v>205</v>
      </c>
      <c r="C130" s="10" t="s">
        <v>43</v>
      </c>
      <c r="D130" s="19"/>
      <c r="E130" s="19"/>
      <c r="F130" s="19"/>
      <c r="G130" s="19"/>
      <c r="H130" s="17"/>
      <c r="I130" s="19"/>
      <c r="J130" s="20"/>
      <c r="K130" s="18" t="str">
        <f t="shared" si="2"/>
        <v>-</v>
      </c>
    </row>
    <row r="131" spans="1:11" ht="30.75" customHeight="1">
      <c r="A131" s="10" t="s">
        <v>206</v>
      </c>
      <c r="B131" s="22" t="s">
        <v>207</v>
      </c>
      <c r="C131" s="10" t="s">
        <v>43</v>
      </c>
      <c r="D131" s="19"/>
      <c r="E131" s="19"/>
      <c r="F131" s="19"/>
      <c r="G131" s="19"/>
      <c r="H131" s="17"/>
      <c r="I131" s="19"/>
      <c r="J131" s="20"/>
      <c r="K131" s="18" t="str">
        <f t="shared" si="2"/>
        <v>-</v>
      </c>
    </row>
    <row r="132" spans="1:11" ht="15" customHeight="1">
      <c r="A132" s="10" t="s">
        <v>208</v>
      </c>
      <c r="B132" s="22" t="s">
        <v>209</v>
      </c>
      <c r="C132" s="10" t="s">
        <v>43</v>
      </c>
      <c r="D132" s="19">
        <f>D133</f>
        <v>0</v>
      </c>
      <c r="E132" s="19">
        <f>E133</f>
        <v>0</v>
      </c>
      <c r="F132" s="19">
        <f>F133</f>
        <v>0</v>
      </c>
      <c r="G132" s="19">
        <f>G133</f>
        <v>11.3</v>
      </c>
      <c r="H132" s="17"/>
      <c r="I132" s="19">
        <f>I133</f>
        <v>11.3</v>
      </c>
      <c r="J132" s="20"/>
      <c r="K132" s="18" t="str">
        <f t="shared" si="2"/>
        <v>-</v>
      </c>
    </row>
    <row r="133" spans="1:11" ht="42" customHeight="1">
      <c r="A133" s="10"/>
      <c r="B133" s="23" t="s">
        <v>210</v>
      </c>
      <c r="C133" s="10" t="s">
        <v>43</v>
      </c>
      <c r="D133" s="19"/>
      <c r="E133" s="19"/>
      <c r="F133" s="19"/>
      <c r="G133" s="19">
        <v>11.3</v>
      </c>
      <c r="H133" s="17"/>
      <c r="I133" s="19">
        <v>11.3</v>
      </c>
      <c r="J133" s="20"/>
      <c r="K133" s="18" t="str">
        <f t="shared" si="2"/>
        <v>-</v>
      </c>
    </row>
    <row r="134" spans="1:11" ht="58.5" customHeight="1">
      <c r="A134" s="10" t="s">
        <v>211</v>
      </c>
      <c r="B134" s="14" t="s">
        <v>212</v>
      </c>
      <c r="C134" s="10" t="s">
        <v>43</v>
      </c>
      <c r="D134" s="19"/>
      <c r="E134" s="19"/>
      <c r="F134" s="19"/>
      <c r="G134" s="19"/>
      <c r="H134" s="17"/>
      <c r="I134" s="19"/>
      <c r="J134" s="20"/>
      <c r="K134" s="18" t="str">
        <f t="shared" si="2"/>
        <v>-</v>
      </c>
    </row>
    <row r="135" spans="1:11" ht="46.5" customHeight="1">
      <c r="A135" s="61" t="s">
        <v>213</v>
      </c>
      <c r="B135" s="14" t="s">
        <v>214</v>
      </c>
      <c r="C135" s="10" t="s">
        <v>43</v>
      </c>
      <c r="D135" s="19"/>
      <c r="E135" s="19"/>
      <c r="F135" s="19"/>
      <c r="G135" s="19"/>
      <c r="H135" s="17"/>
      <c r="I135" s="19"/>
      <c r="J135" s="20"/>
      <c r="K135" s="18" t="str">
        <f t="shared" si="2"/>
        <v>-</v>
      </c>
    </row>
    <row r="136" spans="1:11" ht="45.75" customHeight="1">
      <c r="A136" s="10" t="s">
        <v>215</v>
      </c>
      <c r="B136" s="14" t="s">
        <v>216</v>
      </c>
      <c r="C136" s="10" t="s">
        <v>43</v>
      </c>
      <c r="D136" s="19"/>
      <c r="E136" s="19"/>
      <c r="F136" s="19"/>
      <c r="G136" s="19"/>
      <c r="H136" s="17"/>
      <c r="I136" s="19"/>
      <c r="J136" s="20"/>
      <c r="K136" s="18" t="str">
        <f t="shared" si="2"/>
        <v>-</v>
      </c>
    </row>
    <row r="137" spans="1:11" ht="18.75" customHeight="1">
      <c r="A137" s="10" t="s">
        <v>217</v>
      </c>
      <c r="B137" s="14" t="s">
        <v>218</v>
      </c>
      <c r="C137" s="10" t="s">
        <v>43</v>
      </c>
      <c r="D137" s="19"/>
      <c r="E137" s="19"/>
      <c r="F137" s="19"/>
      <c r="G137" s="19"/>
      <c r="H137" s="17"/>
      <c r="I137" s="19"/>
      <c r="J137" s="20"/>
      <c r="K137" s="18" t="str">
        <f t="shared" si="2"/>
        <v>-</v>
      </c>
    </row>
    <row r="138" spans="1:11" ht="79.5" customHeight="1">
      <c r="A138" s="10" t="s">
        <v>219</v>
      </c>
      <c r="B138" s="14" t="s">
        <v>220</v>
      </c>
      <c r="C138" s="10" t="s">
        <v>43</v>
      </c>
      <c r="D138" s="19"/>
      <c r="E138" s="19"/>
      <c r="F138" s="19"/>
      <c r="G138" s="19"/>
      <c r="H138" s="17"/>
      <c r="I138" s="19"/>
      <c r="J138" s="20"/>
      <c r="K138" s="18" t="str">
        <f t="shared" si="2"/>
        <v>-</v>
      </c>
    </row>
    <row r="139" spans="1:11" ht="15" customHeight="1">
      <c r="A139" s="10" t="s">
        <v>221</v>
      </c>
      <c r="B139" s="14" t="s">
        <v>222</v>
      </c>
      <c r="C139" s="10" t="s">
        <v>43</v>
      </c>
      <c r="D139" s="19"/>
      <c r="E139" s="19"/>
      <c r="F139" s="19"/>
      <c r="G139" s="19"/>
      <c r="H139" s="17"/>
      <c r="I139" s="19"/>
      <c r="J139" s="20"/>
      <c r="K139" s="18" t="str">
        <f t="shared" si="2"/>
        <v>-</v>
      </c>
    </row>
    <row r="140" spans="1:11" ht="15" customHeight="1">
      <c r="A140" s="10" t="s">
        <v>223</v>
      </c>
      <c r="B140" s="22" t="s">
        <v>224</v>
      </c>
      <c r="C140" s="10" t="s">
        <v>43</v>
      </c>
      <c r="D140" s="19"/>
      <c r="E140" s="19"/>
      <c r="F140" s="19"/>
      <c r="G140" s="19"/>
      <c r="H140" s="17"/>
      <c r="I140" s="19"/>
      <c r="J140" s="20"/>
      <c r="K140" s="18" t="str">
        <f t="shared" si="2"/>
        <v>-</v>
      </c>
    </row>
    <row r="141" spans="1:11" ht="15" customHeight="1">
      <c r="A141" s="10" t="s">
        <v>225</v>
      </c>
      <c r="B141" s="22" t="s">
        <v>226</v>
      </c>
      <c r="C141" s="10" t="s">
        <v>43</v>
      </c>
      <c r="D141" s="19"/>
      <c r="E141" s="19"/>
      <c r="F141" s="19"/>
      <c r="G141" s="19"/>
      <c r="H141" s="17"/>
      <c r="I141" s="19"/>
      <c r="J141" s="20"/>
      <c r="K141" s="18" t="str">
        <f t="shared" si="2"/>
        <v>-</v>
      </c>
    </row>
    <row r="142" spans="1:11">
      <c r="A142" s="10" t="s">
        <v>11</v>
      </c>
      <c r="B142" s="29" t="s">
        <v>227</v>
      </c>
      <c r="C142" s="10" t="s">
        <v>43</v>
      </c>
      <c r="D142" s="19"/>
      <c r="E142" s="19"/>
      <c r="F142" s="19"/>
      <c r="G142" s="19"/>
      <c r="H142" s="17"/>
      <c r="I142" s="19"/>
      <c r="J142" s="20"/>
      <c r="K142" s="18" t="str">
        <f t="shared" si="2"/>
        <v>-</v>
      </c>
    </row>
    <row r="143" spans="1:11" ht="15" customHeight="1">
      <c r="A143" s="10" t="s">
        <v>13</v>
      </c>
      <c r="B143" s="29" t="s">
        <v>228</v>
      </c>
      <c r="C143" s="15" t="s">
        <v>43</v>
      </c>
      <c r="D143" s="16">
        <f>ROUND(D144,1)+ROUND(D145,1)+ROUND(D146,1)</f>
        <v>0</v>
      </c>
      <c r="E143" s="16">
        <f>ROUND(E144,1)+ROUND(E145,1)+ROUND(E146,1)</f>
        <v>0</v>
      </c>
      <c r="F143" s="16">
        <f>ROUND(F144,1)+ROUND(F145,1)+ROUND(F146,1)</f>
        <v>0</v>
      </c>
      <c r="G143" s="16">
        <f>ROUND(G144,1)+ROUND(G145,1)+ROUND(G146,1)</f>
        <v>0</v>
      </c>
      <c r="H143" s="17"/>
      <c r="I143" s="16">
        <f>ROUND(I144,1)+ROUND(I145,1)+ROUND(I146,1)</f>
        <v>0</v>
      </c>
      <c r="J143" s="20"/>
      <c r="K143" s="18" t="str">
        <f t="shared" si="2"/>
        <v>-</v>
      </c>
    </row>
    <row r="144" spans="1:11" ht="48" customHeight="1">
      <c r="A144" s="10" t="s">
        <v>229</v>
      </c>
      <c r="B144" s="14" t="s">
        <v>230</v>
      </c>
      <c r="C144" s="10" t="s">
        <v>43</v>
      </c>
      <c r="D144" s="19"/>
      <c r="E144" s="19"/>
      <c r="F144" s="19"/>
      <c r="G144" s="19"/>
      <c r="H144" s="17"/>
      <c r="I144" s="19"/>
      <c r="J144" s="20"/>
      <c r="K144" s="18" t="str">
        <f t="shared" si="2"/>
        <v>-</v>
      </c>
    </row>
    <row r="145" spans="1:11" ht="109.5" customHeight="1">
      <c r="A145" s="10" t="s">
        <v>231</v>
      </c>
      <c r="B145" s="14" t="s">
        <v>232</v>
      </c>
      <c r="C145" s="10" t="s">
        <v>43</v>
      </c>
      <c r="D145" s="19"/>
      <c r="E145" s="19"/>
      <c r="F145" s="19"/>
      <c r="G145" s="19"/>
      <c r="H145" s="17"/>
      <c r="I145" s="19"/>
      <c r="J145" s="20"/>
      <c r="K145" s="18" t="str">
        <f t="shared" si="2"/>
        <v>-</v>
      </c>
    </row>
    <row r="146" spans="1:11" ht="78" customHeight="1">
      <c r="A146" s="10" t="s">
        <v>233</v>
      </c>
      <c r="B146" s="14" t="s">
        <v>234</v>
      </c>
      <c r="C146" s="10" t="s">
        <v>43</v>
      </c>
      <c r="D146" s="19"/>
      <c r="E146" s="19"/>
      <c r="F146" s="19"/>
      <c r="G146" s="19"/>
      <c r="H146" s="17"/>
      <c r="I146" s="19"/>
      <c r="J146" s="20"/>
      <c r="K146" s="18" t="str">
        <f t="shared" si="2"/>
        <v>-</v>
      </c>
    </row>
    <row r="147" spans="1:11" ht="30" customHeight="1">
      <c r="A147" s="10" t="s">
        <v>15</v>
      </c>
      <c r="B147" s="14" t="s">
        <v>235</v>
      </c>
      <c r="C147" s="10" t="s">
        <v>43</v>
      </c>
      <c r="D147" s="19"/>
      <c r="E147" s="19"/>
      <c r="F147" s="19"/>
      <c r="G147" s="19"/>
      <c r="H147" s="17"/>
      <c r="I147" s="19"/>
      <c r="J147" s="20"/>
      <c r="K147" s="18" t="str">
        <f>IF(AND(F147&gt;0, I147&gt;0),I147/F147,"-")</f>
        <v>-</v>
      </c>
    </row>
    <row r="148" spans="1:11" ht="30" customHeight="1">
      <c r="A148" s="15" t="s">
        <v>17</v>
      </c>
      <c r="B148" s="14" t="s">
        <v>236</v>
      </c>
      <c r="C148" s="10" t="s">
        <v>43</v>
      </c>
      <c r="D148" s="19"/>
      <c r="E148" s="19"/>
      <c r="F148" s="19"/>
      <c r="G148" s="19"/>
      <c r="H148" s="17"/>
      <c r="I148" s="19"/>
      <c r="J148" s="20"/>
      <c r="K148" s="18"/>
    </row>
    <row r="149" spans="1:11" ht="30" customHeight="1">
      <c r="A149" s="15" t="s">
        <v>19</v>
      </c>
      <c r="B149" s="14" t="s">
        <v>237</v>
      </c>
      <c r="C149" s="10" t="s">
        <v>43</v>
      </c>
      <c r="D149" s="19"/>
      <c r="E149" s="19"/>
      <c r="F149" s="19"/>
      <c r="G149" s="19"/>
      <c r="H149" s="17"/>
      <c r="I149" s="19"/>
      <c r="J149" s="20"/>
      <c r="K149" s="18"/>
    </row>
    <row r="150" spans="1:11" ht="30" customHeight="1">
      <c r="A150" s="15" t="s">
        <v>23</v>
      </c>
      <c r="B150" s="14" t="s">
        <v>238</v>
      </c>
      <c r="C150" s="10" t="s">
        <v>43</v>
      </c>
      <c r="D150" s="19"/>
      <c r="E150" s="19"/>
      <c r="F150" s="19"/>
      <c r="G150" s="19"/>
      <c r="H150" s="17"/>
      <c r="I150" s="19"/>
      <c r="J150" s="20"/>
      <c r="K150" s="18"/>
    </row>
    <row r="151" spans="1:11" ht="84" customHeight="1">
      <c r="A151" s="10" t="s">
        <v>239</v>
      </c>
      <c r="B151" s="14" t="s">
        <v>240</v>
      </c>
      <c r="C151" s="10" t="s">
        <v>43</v>
      </c>
      <c r="D151" s="19"/>
      <c r="E151" s="19"/>
      <c r="F151" s="19"/>
      <c r="G151" s="19"/>
      <c r="H151" s="17"/>
      <c r="I151" s="19"/>
      <c r="J151" s="20"/>
      <c r="K151" s="18" t="str">
        <f>IF(AND(F151&gt;0, I151&gt;0),I151/F151,"-")</f>
        <v>-</v>
      </c>
    </row>
    <row r="152" spans="1:11" ht="15" customHeight="1">
      <c r="A152" s="15" t="s">
        <v>241</v>
      </c>
      <c r="B152" s="67" t="str">
        <f>IF(C24="да","Необходимая валовая выручка (без учета НДС)","Необходимая валовая выручка (НДС не облагается)")</f>
        <v>Необходимая валовая выручка (НДС не облагается)</v>
      </c>
      <c r="C152" s="15" t="s">
        <v>43</v>
      </c>
      <c r="D152" s="68">
        <f>ROUND(D25,1)+ROUND(D124,1)+ROUND(D142,1)+ROUND(D143,1)+ROUND(D147,1)+ROUND(D148,1)-ROUND(D149,1)+ROUND(D150,1)+ROUND(D151,1)</f>
        <v>851.4</v>
      </c>
      <c r="E152" s="68">
        <f>ROUND(E25,1)+ROUND(E124,1)+ROUND(E142,1)+ROUND(E143,1)+ROUND(E147,1)+ROUND(E148,1)-ROUND(E149,1)+ROUND(E150,1)+ROUND(E151,1)</f>
        <v>683.7</v>
      </c>
      <c r="F152" s="68">
        <f>ROUND(F25,1)+ROUND(F124,1)+ROUND(F142,1)+ROUND(F143,1)+ROUND(F147,1)+ROUND(F148,1)-ROUND(F149,1)+ROUND(F150,1)+ROUND(F151,1)</f>
        <v>716.7</v>
      </c>
      <c r="G152" s="68">
        <f>ROUND(G25,1)+ROUND(G124,1)+ROUND(G142,1)+ROUND(G143,1)+ROUND(G147,1)+ROUND(G148,1)-ROUND(G149,1)+ROUND(G150,1)+ROUND(G151,1)</f>
        <v>984</v>
      </c>
      <c r="H152" s="17"/>
      <c r="I152" s="68">
        <f>ROUND(I25,1)+ROUND(I124,1)+ROUND(I142,1)+ROUND(I143,1)+ROUND(I147,1)+ROUND(I148,1)-ROUND(I149,1)+ROUND(I150,1)+ROUND(I151,1)</f>
        <v>788.3</v>
      </c>
      <c r="J152" s="20" t="s">
        <v>242</v>
      </c>
      <c r="K152" s="18">
        <f>IF(AND(F152&gt;0, I152&gt;0),I152/F152,"-")</f>
        <v>1.0999023301241801</v>
      </c>
    </row>
    <row r="153" spans="1:11" ht="45" customHeight="1">
      <c r="A153" s="15" t="s">
        <v>243</v>
      </c>
      <c r="B153" s="69" t="str">
        <f>IF(C24="да","Тариф (без учета НДС)","Тариф (НДС не облагается)")</f>
        <v>Тариф (НДС не облагается)</v>
      </c>
      <c r="C153" s="48" t="s">
        <v>175</v>
      </c>
      <c r="D153" s="70">
        <f>ROUND(D152,1)/ROUND(D15,1)*1000</f>
        <v>71.217063989962355</v>
      </c>
      <c r="E153" s="70">
        <f>ROUND(E152,1)/ROUND(E15,1)*1000</f>
        <v>57.189460476787964</v>
      </c>
      <c r="F153" s="70">
        <f>ROUND(F152,1)/ROUND(F15,1)*1000</f>
        <v>59.94981179422836</v>
      </c>
      <c r="G153" s="70">
        <f>ROUND(G152,1)/ROUND(G15,1)*1000</f>
        <v>82.308657465495614</v>
      </c>
      <c r="H153" s="17"/>
      <c r="I153" s="70">
        <f>ROUND(I152,1)/ROUND(I15,1)*1000</f>
        <v>65.938937682977837</v>
      </c>
      <c r="J153" s="20" t="s">
        <v>244</v>
      </c>
      <c r="K153" s="18">
        <f>IF(AND(F153&gt;0, I153&gt;0),I153/F153,"-")</f>
        <v>1.0999023301241804</v>
      </c>
    </row>
    <row r="154" spans="1:11" ht="15" customHeight="1">
      <c r="A154" s="15" t="s">
        <v>245</v>
      </c>
      <c r="B154" s="67" t="s">
        <v>246</v>
      </c>
      <c r="C154" s="15" t="s">
        <v>21</v>
      </c>
      <c r="D154" s="21"/>
      <c r="E154" s="21">
        <f>E153/D153</f>
        <v>0.80303030303030321</v>
      </c>
      <c r="F154" s="21">
        <f>F153/D153</f>
        <v>0.84178999295278378</v>
      </c>
      <c r="G154" s="21">
        <f>G153/F153</f>
        <v>1.3729593972373377</v>
      </c>
      <c r="H154" s="27"/>
      <c r="I154" s="21">
        <f>I153/F153</f>
        <v>1.0999023301241804</v>
      </c>
      <c r="J154" s="28"/>
      <c r="K154" s="18"/>
    </row>
    <row r="158" spans="1:11" ht="18">
      <c r="A158" s="71" t="s">
        <v>247</v>
      </c>
      <c r="B158" s="71"/>
      <c r="J158" s="72" t="s">
        <v>258</v>
      </c>
    </row>
  </sheetData>
  <sheetProtection formatCells="0" formatColumns="0" formatRows="0" insertRows="0" deleteColumns="0" deleteRows="0" sort="0" autoFilter="0" pivotTables="0"/>
  <mergeCells count="11">
    <mergeCell ref="J29:J30"/>
    <mergeCell ref="A2:K2"/>
    <mergeCell ref="A3:K3"/>
    <mergeCell ref="A4:K4"/>
    <mergeCell ref="A6:A7"/>
    <mergeCell ref="B6:B7"/>
    <mergeCell ref="C6:C7"/>
    <mergeCell ref="D6:E6"/>
    <mergeCell ref="H6:H7"/>
    <mergeCell ref="J6:J7"/>
    <mergeCell ref="K6:K7"/>
  </mergeCells>
  <conditionalFormatting sqref="J96">
    <cfRule type="cellIs" dxfId="0" priority="1" stopIfTrue="1" operator="equal">
      <formula>"ОШИБКА! Объем покупной электроэнергии, учтенный при корректировке тарифа, не соответствует утвержденному долгосрочному параметру."</formula>
    </cfRule>
  </conditionalFormatting>
  <dataValidations count="1">
    <dataValidation type="list" allowBlank="1" showInputMessage="1" showErrorMessage="1" sqref="C24 IY24 SU24 ACQ24 AMM24 AWI24 BGE24 BQA24 BZW24 CJS24 CTO24 DDK24 DNG24 DXC24 EGY24 EQU24 FAQ24 FKM24 FUI24 GEE24 GOA24 GXW24 HHS24 HRO24 IBK24 ILG24 IVC24 JEY24 JOU24 JYQ24 KIM24 KSI24 LCE24 LMA24 LVW24 MFS24 MPO24 MZK24 NJG24 NTC24 OCY24 OMU24 OWQ24 PGM24 PQI24 QAE24 QKA24 QTW24 RDS24 RNO24 RXK24 SHG24 SRC24 TAY24 TKU24 TUQ24 UEM24 UOI24 UYE24 VIA24 VRW24 WBS24 WLO24 WVK24 C65560 IY65560 SU65560 ACQ65560 AMM65560 AWI65560 BGE65560 BQA65560 BZW65560 CJS65560 CTO65560 DDK65560 DNG65560 DXC65560 EGY65560 EQU65560 FAQ65560 FKM65560 FUI65560 GEE65560 GOA65560 GXW65560 HHS65560 HRO65560 IBK65560 ILG65560 IVC65560 JEY65560 JOU65560 JYQ65560 KIM65560 KSI65560 LCE65560 LMA65560 LVW65560 MFS65560 MPO65560 MZK65560 NJG65560 NTC65560 OCY65560 OMU65560 OWQ65560 PGM65560 PQI65560 QAE65560 QKA65560 QTW65560 RDS65560 RNO65560 RXK65560 SHG65560 SRC65560 TAY65560 TKU65560 TUQ65560 UEM65560 UOI65560 UYE65560 VIA65560 VRW65560 WBS65560 WLO65560 WVK65560 C131096 IY131096 SU131096 ACQ131096 AMM131096 AWI131096 BGE131096 BQA131096 BZW131096 CJS131096 CTO131096 DDK131096 DNG131096 DXC131096 EGY131096 EQU131096 FAQ131096 FKM131096 FUI131096 GEE131096 GOA131096 GXW131096 HHS131096 HRO131096 IBK131096 ILG131096 IVC131096 JEY131096 JOU131096 JYQ131096 KIM131096 KSI131096 LCE131096 LMA131096 LVW131096 MFS131096 MPO131096 MZK131096 NJG131096 NTC131096 OCY131096 OMU131096 OWQ131096 PGM131096 PQI131096 QAE131096 QKA131096 QTW131096 RDS131096 RNO131096 RXK131096 SHG131096 SRC131096 TAY131096 TKU131096 TUQ131096 UEM131096 UOI131096 UYE131096 VIA131096 VRW131096 WBS131096 WLO131096 WVK131096 C196632 IY196632 SU196632 ACQ196632 AMM196632 AWI196632 BGE196632 BQA196632 BZW196632 CJS196632 CTO196632 DDK196632 DNG196632 DXC196632 EGY196632 EQU196632 FAQ196632 FKM196632 FUI196632 GEE196632 GOA196632 GXW196632 HHS196632 HRO196632 IBK196632 ILG196632 IVC196632 JEY196632 JOU196632 JYQ196632 KIM196632 KSI196632 LCE196632 LMA196632 LVW196632 MFS196632 MPO196632 MZK196632 NJG196632 NTC196632 OCY196632 OMU196632 OWQ196632 PGM196632 PQI196632 QAE196632 QKA196632 QTW196632 RDS196632 RNO196632 RXK196632 SHG196632 SRC196632 TAY196632 TKU196632 TUQ196632 UEM196632 UOI196632 UYE196632 VIA196632 VRW196632 WBS196632 WLO196632 WVK196632 C262168 IY262168 SU262168 ACQ262168 AMM262168 AWI262168 BGE262168 BQA262168 BZW262168 CJS262168 CTO262168 DDK262168 DNG262168 DXC262168 EGY262168 EQU262168 FAQ262168 FKM262168 FUI262168 GEE262168 GOA262168 GXW262168 HHS262168 HRO262168 IBK262168 ILG262168 IVC262168 JEY262168 JOU262168 JYQ262168 KIM262168 KSI262168 LCE262168 LMA262168 LVW262168 MFS262168 MPO262168 MZK262168 NJG262168 NTC262168 OCY262168 OMU262168 OWQ262168 PGM262168 PQI262168 QAE262168 QKA262168 QTW262168 RDS262168 RNO262168 RXK262168 SHG262168 SRC262168 TAY262168 TKU262168 TUQ262168 UEM262168 UOI262168 UYE262168 VIA262168 VRW262168 WBS262168 WLO262168 WVK262168 C327704 IY327704 SU327704 ACQ327704 AMM327704 AWI327704 BGE327704 BQA327704 BZW327704 CJS327704 CTO327704 DDK327704 DNG327704 DXC327704 EGY327704 EQU327704 FAQ327704 FKM327704 FUI327704 GEE327704 GOA327704 GXW327704 HHS327704 HRO327704 IBK327704 ILG327704 IVC327704 JEY327704 JOU327704 JYQ327704 KIM327704 KSI327704 LCE327704 LMA327704 LVW327704 MFS327704 MPO327704 MZK327704 NJG327704 NTC327704 OCY327704 OMU327704 OWQ327704 PGM327704 PQI327704 QAE327704 QKA327704 QTW327704 RDS327704 RNO327704 RXK327704 SHG327704 SRC327704 TAY327704 TKU327704 TUQ327704 UEM327704 UOI327704 UYE327704 VIA327704 VRW327704 WBS327704 WLO327704 WVK327704 C393240 IY393240 SU393240 ACQ393240 AMM393240 AWI393240 BGE393240 BQA393240 BZW393240 CJS393240 CTO393240 DDK393240 DNG393240 DXC393240 EGY393240 EQU393240 FAQ393240 FKM393240 FUI393240 GEE393240 GOA393240 GXW393240 HHS393240 HRO393240 IBK393240 ILG393240 IVC393240 JEY393240 JOU393240 JYQ393240 KIM393240 KSI393240 LCE393240 LMA393240 LVW393240 MFS393240 MPO393240 MZK393240 NJG393240 NTC393240 OCY393240 OMU393240 OWQ393240 PGM393240 PQI393240 QAE393240 QKA393240 QTW393240 RDS393240 RNO393240 RXK393240 SHG393240 SRC393240 TAY393240 TKU393240 TUQ393240 UEM393240 UOI393240 UYE393240 VIA393240 VRW393240 WBS393240 WLO393240 WVK393240 C458776 IY458776 SU458776 ACQ458776 AMM458776 AWI458776 BGE458776 BQA458776 BZW458776 CJS458776 CTO458776 DDK458776 DNG458776 DXC458776 EGY458776 EQU458776 FAQ458776 FKM458776 FUI458776 GEE458776 GOA458776 GXW458776 HHS458776 HRO458776 IBK458776 ILG458776 IVC458776 JEY458776 JOU458776 JYQ458776 KIM458776 KSI458776 LCE458776 LMA458776 LVW458776 MFS458776 MPO458776 MZK458776 NJG458776 NTC458776 OCY458776 OMU458776 OWQ458776 PGM458776 PQI458776 QAE458776 QKA458776 QTW458776 RDS458776 RNO458776 RXK458776 SHG458776 SRC458776 TAY458776 TKU458776 TUQ458776 UEM458776 UOI458776 UYE458776 VIA458776 VRW458776 WBS458776 WLO458776 WVK458776 C524312 IY524312 SU524312 ACQ524312 AMM524312 AWI524312 BGE524312 BQA524312 BZW524312 CJS524312 CTO524312 DDK524312 DNG524312 DXC524312 EGY524312 EQU524312 FAQ524312 FKM524312 FUI524312 GEE524312 GOA524312 GXW524312 HHS524312 HRO524312 IBK524312 ILG524312 IVC524312 JEY524312 JOU524312 JYQ524312 KIM524312 KSI524312 LCE524312 LMA524312 LVW524312 MFS524312 MPO524312 MZK524312 NJG524312 NTC524312 OCY524312 OMU524312 OWQ524312 PGM524312 PQI524312 QAE524312 QKA524312 QTW524312 RDS524312 RNO524312 RXK524312 SHG524312 SRC524312 TAY524312 TKU524312 TUQ524312 UEM524312 UOI524312 UYE524312 VIA524312 VRW524312 WBS524312 WLO524312 WVK524312 C589848 IY589848 SU589848 ACQ589848 AMM589848 AWI589848 BGE589848 BQA589848 BZW589848 CJS589848 CTO589848 DDK589848 DNG589848 DXC589848 EGY589848 EQU589848 FAQ589848 FKM589848 FUI589848 GEE589848 GOA589848 GXW589848 HHS589848 HRO589848 IBK589848 ILG589848 IVC589848 JEY589848 JOU589848 JYQ589848 KIM589848 KSI589848 LCE589848 LMA589848 LVW589848 MFS589848 MPO589848 MZK589848 NJG589848 NTC589848 OCY589848 OMU589848 OWQ589848 PGM589848 PQI589848 QAE589848 QKA589848 QTW589848 RDS589848 RNO589848 RXK589848 SHG589848 SRC589848 TAY589848 TKU589848 TUQ589848 UEM589848 UOI589848 UYE589848 VIA589848 VRW589848 WBS589848 WLO589848 WVK589848 C655384 IY655384 SU655384 ACQ655384 AMM655384 AWI655384 BGE655384 BQA655384 BZW655384 CJS655384 CTO655384 DDK655384 DNG655384 DXC655384 EGY655384 EQU655384 FAQ655384 FKM655384 FUI655384 GEE655384 GOA655384 GXW655384 HHS655384 HRO655384 IBK655384 ILG655384 IVC655384 JEY655384 JOU655384 JYQ655384 KIM655384 KSI655384 LCE655384 LMA655384 LVW655384 MFS655384 MPO655384 MZK655384 NJG655384 NTC655384 OCY655384 OMU655384 OWQ655384 PGM655384 PQI655384 QAE655384 QKA655384 QTW655384 RDS655384 RNO655384 RXK655384 SHG655384 SRC655384 TAY655384 TKU655384 TUQ655384 UEM655384 UOI655384 UYE655384 VIA655384 VRW655384 WBS655384 WLO655384 WVK655384 C720920 IY720920 SU720920 ACQ720920 AMM720920 AWI720920 BGE720920 BQA720920 BZW720920 CJS720920 CTO720920 DDK720920 DNG720920 DXC720920 EGY720920 EQU720920 FAQ720920 FKM720920 FUI720920 GEE720920 GOA720920 GXW720920 HHS720920 HRO720920 IBK720920 ILG720920 IVC720920 JEY720920 JOU720920 JYQ720920 KIM720920 KSI720920 LCE720920 LMA720920 LVW720920 MFS720920 MPO720920 MZK720920 NJG720920 NTC720920 OCY720920 OMU720920 OWQ720920 PGM720920 PQI720920 QAE720920 QKA720920 QTW720920 RDS720920 RNO720920 RXK720920 SHG720920 SRC720920 TAY720920 TKU720920 TUQ720920 UEM720920 UOI720920 UYE720920 VIA720920 VRW720920 WBS720920 WLO720920 WVK720920 C786456 IY786456 SU786456 ACQ786456 AMM786456 AWI786456 BGE786456 BQA786456 BZW786456 CJS786456 CTO786456 DDK786456 DNG786456 DXC786456 EGY786456 EQU786456 FAQ786456 FKM786456 FUI786456 GEE786456 GOA786456 GXW786456 HHS786456 HRO786456 IBK786456 ILG786456 IVC786456 JEY786456 JOU786456 JYQ786456 KIM786456 KSI786456 LCE786456 LMA786456 LVW786456 MFS786456 MPO786456 MZK786456 NJG786456 NTC786456 OCY786456 OMU786456 OWQ786456 PGM786456 PQI786456 QAE786456 QKA786456 QTW786456 RDS786456 RNO786456 RXK786456 SHG786456 SRC786456 TAY786456 TKU786456 TUQ786456 UEM786456 UOI786456 UYE786456 VIA786456 VRW786456 WBS786456 WLO786456 WVK786456 C851992 IY851992 SU851992 ACQ851992 AMM851992 AWI851992 BGE851992 BQA851992 BZW851992 CJS851992 CTO851992 DDK851992 DNG851992 DXC851992 EGY851992 EQU851992 FAQ851992 FKM851992 FUI851992 GEE851992 GOA851992 GXW851992 HHS851992 HRO851992 IBK851992 ILG851992 IVC851992 JEY851992 JOU851992 JYQ851992 KIM851992 KSI851992 LCE851992 LMA851992 LVW851992 MFS851992 MPO851992 MZK851992 NJG851992 NTC851992 OCY851992 OMU851992 OWQ851992 PGM851992 PQI851992 QAE851992 QKA851992 QTW851992 RDS851992 RNO851992 RXK851992 SHG851992 SRC851992 TAY851992 TKU851992 TUQ851992 UEM851992 UOI851992 UYE851992 VIA851992 VRW851992 WBS851992 WLO851992 WVK851992 C917528 IY917528 SU917528 ACQ917528 AMM917528 AWI917528 BGE917528 BQA917528 BZW917528 CJS917528 CTO917528 DDK917528 DNG917528 DXC917528 EGY917528 EQU917528 FAQ917528 FKM917528 FUI917528 GEE917528 GOA917528 GXW917528 HHS917528 HRO917528 IBK917528 ILG917528 IVC917528 JEY917528 JOU917528 JYQ917528 KIM917528 KSI917528 LCE917528 LMA917528 LVW917528 MFS917528 MPO917528 MZK917528 NJG917528 NTC917528 OCY917528 OMU917528 OWQ917528 PGM917528 PQI917528 QAE917528 QKA917528 QTW917528 RDS917528 RNO917528 RXK917528 SHG917528 SRC917528 TAY917528 TKU917528 TUQ917528 UEM917528 UOI917528 UYE917528 VIA917528 VRW917528 WBS917528 WLO917528 WVK917528 C983064 IY983064 SU983064 ACQ983064 AMM983064 AWI983064 BGE983064 BQA983064 BZW983064 CJS983064 CTO983064 DDK983064 DNG983064 DXC983064 EGY983064 EQU983064 FAQ983064 FKM983064 FUI983064 GEE983064 GOA983064 GXW983064 HHS983064 HRO983064 IBK983064 ILG983064 IVC983064 JEY983064 JOU983064 JYQ983064 KIM983064 KSI983064 LCE983064 LMA983064 LVW983064 MFS983064 MPO983064 MZK983064 NJG983064 NTC983064 OCY983064 OMU983064 OWQ983064 PGM983064 PQI983064 QAE983064 QKA983064 QTW983064 RDS983064 RNO983064 RXK983064 SHG983064 SRC983064 TAY983064 TKU983064 TUQ983064 UEM983064 UOI983064 UYE983064 VIA983064 VRW983064 WBS983064 WLO983064 WVK983064">
      <formula1>"Да, Нет"</formula1>
    </dataValidation>
  </dataValidations>
  <pageMargins left="0.19685039370078741" right="0.19685039370078741" top="0.78740157480314965" bottom="0.15748031496062992" header="0.31496062992125984" footer="0.31496062992125984"/>
  <pageSetup paperSize="9" scale="54" orientation="landscape" r:id="rId1"/>
  <rowBreaks count="2" manualBreakCount="2">
    <brk id="66" max="10" man="1"/>
    <brk id="112" max="10" man="1"/>
  </rowBreaks>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3.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2</vt:i4>
      </vt:variant>
    </vt:vector>
  </HeadingPairs>
  <TitlesOfParts>
    <vt:vector size="4" baseType="lpstr">
      <vt:lpstr>ХВС корр-ка 2023 года</vt:lpstr>
      <vt:lpstr>Лист1</vt:lpstr>
      <vt:lpstr>'ХВС корр-ка 2023 года'!Заголовки_для_печати</vt:lpstr>
      <vt:lpstr>'ХВС корр-ка 2023 года'!Область_печати</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Наталья Тимофеевна Шеховцева</dc:creator>
  <cp:lastModifiedBy>Пользователь</cp:lastModifiedBy>
  <cp:lastPrinted>2023-12-24T05:31:52Z</cp:lastPrinted>
  <dcterms:created xsi:type="dcterms:W3CDTF">2020-10-22T01:26:03Z</dcterms:created>
  <dcterms:modified xsi:type="dcterms:W3CDTF">2023-12-24T05:32:00Z</dcterms:modified>
</cp:coreProperties>
</file>